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8.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2976\Desktop\システム収穫表\"/>
    </mc:Choice>
  </mc:AlternateContent>
  <workbookProtection workbookPassword="F089" lockStructure="1"/>
  <bookViews>
    <workbookView xWindow="0" yWindow="0" windowWidth="28800" windowHeight="12345"/>
  </bookViews>
  <sheets>
    <sheet name="説明書" sheetId="23" r:id="rId1"/>
    <sheet name="入力" sheetId="6" r:id="rId2"/>
    <sheet name="結果（a 収量比数）" sheetId="12" r:id="rId3"/>
    <sheet name="詳細（a 収量比数）" sheetId="14" r:id="rId4"/>
    <sheet name="結果（b 間伐施業)" sheetId="19" r:id="rId5"/>
    <sheet name="詳細（b 間伐施業）" sheetId="17" r:id="rId6"/>
    <sheet name="a（自動）計算用" sheetId="1" state="hidden" r:id="rId7"/>
    <sheet name="b（手動）計算用" sheetId="7" state="hidden" r:id="rId8"/>
    <sheet name="樹高計算 " sheetId="8" state="hidden" r:id="rId9"/>
    <sheet name="密度計算" sheetId="4" state="hidden" r:id="rId10"/>
    <sheet name="直径材積計算" sheetId="10" state="hidden" r:id="rId11"/>
  </sheets>
  <definedNames>
    <definedName name="_xlnm._FilterDatabase" localSheetId="10" hidden="1">直径材積計算!$A$1:$L$24</definedName>
    <definedName name="_xlnm.Print_Area" localSheetId="2">'結果（a 収量比数）'!$A$1:$T$45</definedName>
    <definedName name="_xlnm.Print_Area" localSheetId="4">'結果（b 間伐施業)'!$A$1:$T$45</definedName>
    <definedName name="_xlnm.Print_Area" localSheetId="3">'詳細（a 収量比数）'!$A$1:$L$117</definedName>
    <definedName name="_xlnm.Print_Area" localSheetId="5">'詳細（b 間伐施業）'!$A$1:$L$117</definedName>
    <definedName name="_xlnm.Print_Area" localSheetId="0">説明書!$A$1:$I$66</definedName>
    <definedName name="_xlnm.Print_Area" localSheetId="1">入力!$B$2:$M$73</definedName>
    <definedName name="_xlnm.Print_Titles" localSheetId="2">'結果（a 収量比数）'!$1:$2</definedName>
    <definedName name="_xlnm.Print_Titles" localSheetId="4">'結果（b 間伐施業)'!$1:$2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9" l="1"/>
  <c r="J13" i="19"/>
  <c r="B42" i="19"/>
  <c r="T30" i="19"/>
  <c r="S30" i="19"/>
  <c r="R30" i="19"/>
  <c r="Q30" i="19"/>
  <c r="P30" i="19"/>
  <c r="O30" i="19"/>
  <c r="N30" i="19"/>
  <c r="M30" i="19"/>
  <c r="L30" i="19"/>
  <c r="K30" i="19"/>
  <c r="J30" i="19"/>
  <c r="L29" i="19"/>
  <c r="K29" i="19"/>
  <c r="J29" i="19"/>
  <c r="T28" i="19"/>
  <c r="S28" i="19"/>
  <c r="R28" i="19"/>
  <c r="Q28" i="19"/>
  <c r="P28" i="19"/>
  <c r="O28" i="19"/>
  <c r="N28" i="19"/>
  <c r="M28" i="19"/>
  <c r="L28" i="19"/>
  <c r="K28" i="19"/>
  <c r="J28" i="19"/>
  <c r="T27" i="19"/>
  <c r="S27" i="19"/>
  <c r="R27" i="19"/>
  <c r="Q27" i="19"/>
  <c r="P27" i="19"/>
  <c r="O27" i="19"/>
  <c r="N27" i="19"/>
  <c r="M27" i="19"/>
  <c r="L27" i="19"/>
  <c r="K27" i="19"/>
  <c r="J27" i="19"/>
  <c r="T26" i="19"/>
  <c r="S26" i="19"/>
  <c r="R26" i="19"/>
  <c r="Q26" i="19"/>
  <c r="P26" i="19"/>
  <c r="O26" i="19"/>
  <c r="N26" i="19"/>
  <c r="M26" i="19"/>
  <c r="L26" i="19"/>
  <c r="K26" i="19"/>
  <c r="J26" i="19"/>
  <c r="T25" i="19"/>
  <c r="S25" i="19"/>
  <c r="R25" i="19"/>
  <c r="Q25" i="19"/>
  <c r="P25" i="19"/>
  <c r="O25" i="19"/>
  <c r="N25" i="19"/>
  <c r="M25" i="19"/>
  <c r="L25" i="19"/>
  <c r="K25" i="19"/>
  <c r="J25" i="19"/>
  <c r="L24" i="19"/>
  <c r="J24" i="19"/>
  <c r="L23" i="19"/>
  <c r="J23" i="19"/>
  <c r="L22" i="19"/>
  <c r="J22" i="19"/>
  <c r="L21" i="19"/>
  <c r="J21" i="19"/>
  <c r="M20" i="19"/>
  <c r="K20" i="19"/>
  <c r="J20" i="19"/>
  <c r="E12" i="19"/>
  <c r="C12" i="19"/>
  <c r="B12" i="19"/>
  <c r="C7" i="19"/>
  <c r="C6" i="19"/>
  <c r="C5" i="19"/>
  <c r="S2" i="19"/>
  <c r="C6" i="12" l="1"/>
  <c r="I19" i="6"/>
  <c r="I18" i="6"/>
  <c r="I17" i="6"/>
  <c r="B12" i="12"/>
  <c r="C12" i="12"/>
  <c r="E12" i="12"/>
  <c r="S2" i="12" l="1"/>
  <c r="AB20" i="10" l="1"/>
  <c r="L3" i="17" l="1"/>
  <c r="H3" i="17"/>
  <c r="G3" i="17"/>
  <c r="F3" i="17"/>
  <c r="E3" i="17"/>
  <c r="E1" i="17"/>
  <c r="L3" i="14"/>
  <c r="K3" i="14"/>
  <c r="J3" i="14"/>
  <c r="H3" i="14"/>
  <c r="G3" i="14"/>
  <c r="F3" i="14"/>
  <c r="E3" i="14"/>
  <c r="E1" i="14"/>
  <c r="C5" i="12"/>
  <c r="C48" i="6" l="1"/>
  <c r="H48" i="6"/>
  <c r="J31" i="19" s="1"/>
  <c r="N13" i="12" l="1"/>
  <c r="M13" i="12"/>
  <c r="K13" i="12"/>
  <c r="J13" i="12"/>
  <c r="C7" i="12"/>
  <c r="A123" i="8" l="1"/>
  <c r="A124" i="8"/>
  <c r="A125" i="8"/>
  <c r="A126" i="8"/>
  <c r="A127" i="8"/>
  <c r="A128" i="8"/>
  <c r="A129" i="8"/>
  <c r="D129" i="8" s="1"/>
  <c r="A130" i="8"/>
  <c r="P130" i="8" s="1"/>
  <c r="Q130" i="8" s="1"/>
  <c r="A131" i="8"/>
  <c r="A132" i="8"/>
  <c r="A133" i="8"/>
  <c r="A134" i="8"/>
  <c r="A135" i="8"/>
  <c r="A136" i="8"/>
  <c r="A137" i="8"/>
  <c r="P137" i="8" s="1"/>
  <c r="Q137" i="8" s="1"/>
  <c r="A138" i="8"/>
  <c r="E138" i="8" s="1"/>
  <c r="A139" i="8"/>
  <c r="A140" i="8"/>
  <c r="A141" i="8"/>
  <c r="A142" i="8"/>
  <c r="A143" i="8"/>
  <c r="A144" i="8"/>
  <c r="A145" i="8"/>
  <c r="E145" i="8" s="1"/>
  <c r="A146" i="8"/>
  <c r="C146" i="8" s="1"/>
  <c r="A147" i="8"/>
  <c r="A148" i="8"/>
  <c r="A149" i="8"/>
  <c r="A150" i="8"/>
  <c r="A151" i="8"/>
  <c r="A152" i="8"/>
  <c r="A153" i="8"/>
  <c r="P153" i="8" s="1"/>
  <c r="Q153" i="8" s="1"/>
  <c r="A154" i="8"/>
  <c r="C154" i="8" s="1"/>
  <c r="A155" i="8"/>
  <c r="A156" i="8"/>
  <c r="A157" i="8"/>
  <c r="A158" i="8"/>
  <c r="A159" i="8"/>
  <c r="A160" i="8"/>
  <c r="A161" i="8"/>
  <c r="B161" i="8" s="1"/>
  <c r="A162" i="8"/>
  <c r="A163" i="8"/>
  <c r="A164" i="8"/>
  <c r="A165" i="8"/>
  <c r="A166" i="8"/>
  <c r="A167" i="8"/>
  <c r="A168" i="8"/>
  <c r="A169" i="8"/>
  <c r="E169" i="8" s="1"/>
  <c r="A170" i="8"/>
  <c r="A171" i="8"/>
  <c r="A172" i="8"/>
  <c r="A173" i="8"/>
  <c r="A174" i="8"/>
  <c r="A175" i="8"/>
  <c r="A176" i="8"/>
  <c r="A177" i="8"/>
  <c r="P177" i="8" s="1"/>
  <c r="Q177" i="8" s="1"/>
  <c r="A178" i="8"/>
  <c r="P178" i="8" s="1"/>
  <c r="Q178" i="8" s="1"/>
  <c r="A179" i="8"/>
  <c r="A180" i="8"/>
  <c r="A181" i="8"/>
  <c r="A182" i="8"/>
  <c r="A183" i="8"/>
  <c r="A184" i="8"/>
  <c r="A185" i="8"/>
  <c r="P185" i="8" s="1"/>
  <c r="Q185" i="8" s="1"/>
  <c r="A186" i="8"/>
  <c r="E186" i="8" s="1"/>
  <c r="A187" i="8"/>
  <c r="A188" i="8"/>
  <c r="A189" i="8"/>
  <c r="A190" i="8"/>
  <c r="A191" i="8"/>
  <c r="A192" i="8"/>
  <c r="A193" i="8"/>
  <c r="P193" i="8" s="1"/>
  <c r="Q193" i="8" s="1"/>
  <c r="W193" i="8" s="1"/>
  <c r="A194" i="8"/>
  <c r="O194" i="8" s="1"/>
  <c r="A195" i="8"/>
  <c r="A196" i="8"/>
  <c r="A197" i="8"/>
  <c r="A198" i="8"/>
  <c r="A199" i="8"/>
  <c r="A200" i="8"/>
  <c r="A201" i="8"/>
  <c r="A202" i="8"/>
  <c r="E202" i="8" s="1"/>
  <c r="A203" i="8"/>
  <c r="A204" i="8"/>
  <c r="A205" i="8"/>
  <c r="A206" i="8"/>
  <c r="A207" i="8"/>
  <c r="A208" i="8"/>
  <c r="A209" i="8"/>
  <c r="D209" i="8" s="1"/>
  <c r="A210" i="8"/>
  <c r="P210" i="8" s="1"/>
  <c r="Q210" i="8" s="1"/>
  <c r="A211" i="8"/>
  <c r="A212" i="8"/>
  <c r="A213" i="8"/>
  <c r="A214" i="8"/>
  <c r="A215" i="8"/>
  <c r="A216" i="8"/>
  <c r="A217" i="8"/>
  <c r="C217" i="8" s="1"/>
  <c r="A218" i="8"/>
  <c r="D218" i="8" s="1"/>
  <c r="A219" i="8"/>
  <c r="A220" i="8"/>
  <c r="D220" i="8" s="1"/>
  <c r="A221" i="8"/>
  <c r="A222" i="8"/>
  <c r="A223" i="8"/>
  <c r="A224" i="8"/>
  <c r="E224" i="8" s="1"/>
  <c r="A225" i="8"/>
  <c r="C225" i="8" s="1"/>
  <c r="A226" i="8"/>
  <c r="E226" i="8" s="1"/>
  <c r="A227" i="8"/>
  <c r="A228" i="8"/>
  <c r="P228" i="8" s="1"/>
  <c r="Q228" i="8" s="1"/>
  <c r="A229" i="8"/>
  <c r="A230" i="8"/>
  <c r="B230" i="8" s="1"/>
  <c r="F230" i="8" s="1"/>
  <c r="A231" i="8"/>
  <c r="A122" i="8"/>
  <c r="A121" i="8"/>
  <c r="B121" i="8" s="1"/>
  <c r="P230" i="8"/>
  <c r="Q230" i="8" s="1"/>
  <c r="E230" i="8"/>
  <c r="O229" i="8"/>
  <c r="E229" i="8"/>
  <c r="P227" i="8"/>
  <c r="Q227" i="8" s="1"/>
  <c r="O227" i="8"/>
  <c r="E227" i="8"/>
  <c r="C227" i="8"/>
  <c r="B227" i="8"/>
  <c r="F227" i="8" s="1"/>
  <c r="P224" i="8"/>
  <c r="Q224" i="8" s="1"/>
  <c r="D224" i="8"/>
  <c r="C224" i="8"/>
  <c r="B224" i="8"/>
  <c r="F224" i="8" s="1"/>
  <c r="J224" i="8" s="1"/>
  <c r="O224" i="8"/>
  <c r="B223" i="8"/>
  <c r="P222" i="8"/>
  <c r="Q222" i="8" s="1"/>
  <c r="P221" i="8"/>
  <c r="Q221" i="8" s="1"/>
  <c r="O221" i="8"/>
  <c r="E221" i="8"/>
  <c r="D221" i="8"/>
  <c r="P220" i="8"/>
  <c r="Q220" i="8" s="1"/>
  <c r="O220" i="8"/>
  <c r="C220" i="8"/>
  <c r="O219" i="8"/>
  <c r="E219" i="8"/>
  <c r="C219" i="8"/>
  <c r="B219" i="8"/>
  <c r="E218" i="8"/>
  <c r="P216" i="8"/>
  <c r="Q216" i="8" s="1"/>
  <c r="R216" i="8" s="1"/>
  <c r="E216" i="8"/>
  <c r="D216" i="8"/>
  <c r="C216" i="8"/>
  <c r="B216" i="8"/>
  <c r="F216" i="8" s="1"/>
  <c r="O216" i="8"/>
  <c r="B215" i="8"/>
  <c r="P214" i="8"/>
  <c r="Q214" i="8" s="1"/>
  <c r="P213" i="8"/>
  <c r="Q213" i="8" s="1"/>
  <c r="O213" i="8"/>
  <c r="E213" i="8"/>
  <c r="O212" i="8"/>
  <c r="D212" i="8"/>
  <c r="P211" i="8"/>
  <c r="Q211" i="8" s="1"/>
  <c r="O211" i="8"/>
  <c r="E211" i="8"/>
  <c r="C211" i="8"/>
  <c r="B211" i="8"/>
  <c r="F211" i="8" s="1"/>
  <c r="E209" i="8"/>
  <c r="P208" i="8"/>
  <c r="Q208" i="8" s="1"/>
  <c r="T208" i="8" s="1"/>
  <c r="E208" i="8"/>
  <c r="D208" i="8"/>
  <c r="C208" i="8"/>
  <c r="B208" i="8"/>
  <c r="F208" i="8" s="1"/>
  <c r="O208" i="8"/>
  <c r="O206" i="8"/>
  <c r="C206" i="8"/>
  <c r="B206" i="8"/>
  <c r="P206" i="8"/>
  <c r="Q206" i="8" s="1"/>
  <c r="P205" i="8"/>
  <c r="Q205" i="8" s="1"/>
  <c r="O205" i="8"/>
  <c r="E205" i="8"/>
  <c r="B205" i="8"/>
  <c r="P204" i="8"/>
  <c r="Q204" i="8" s="1"/>
  <c r="O204" i="8"/>
  <c r="E204" i="8"/>
  <c r="P203" i="8"/>
  <c r="Q203" i="8" s="1"/>
  <c r="S203" i="8" s="1"/>
  <c r="O203" i="8"/>
  <c r="E203" i="8"/>
  <c r="D203" i="8"/>
  <c r="C203" i="8"/>
  <c r="B203" i="8"/>
  <c r="F203" i="8" s="1"/>
  <c r="O200" i="8"/>
  <c r="E200" i="8"/>
  <c r="D200" i="8"/>
  <c r="C200" i="8"/>
  <c r="B200" i="8"/>
  <c r="F200" i="8" s="1"/>
  <c r="P199" i="8"/>
  <c r="Q199" i="8" s="1"/>
  <c r="R199" i="8" s="1"/>
  <c r="D199" i="8"/>
  <c r="C199" i="8"/>
  <c r="B199" i="8"/>
  <c r="O199" i="8"/>
  <c r="B198" i="8"/>
  <c r="P195" i="8"/>
  <c r="Q195" i="8" s="1"/>
  <c r="O195" i="8"/>
  <c r="D195" i="8"/>
  <c r="B195" i="8"/>
  <c r="E195" i="8"/>
  <c r="B193" i="8"/>
  <c r="P191" i="8"/>
  <c r="Q191" i="8" s="1"/>
  <c r="R191" i="8" s="1"/>
  <c r="O191" i="8"/>
  <c r="D191" i="8"/>
  <c r="C191" i="8"/>
  <c r="B191" i="8"/>
  <c r="E191" i="8"/>
  <c r="O190" i="8"/>
  <c r="C190" i="8"/>
  <c r="B190" i="8"/>
  <c r="B189" i="8"/>
  <c r="P189" i="8"/>
  <c r="Q189" i="8" s="1"/>
  <c r="E188" i="8"/>
  <c r="P187" i="8"/>
  <c r="Q187" i="8" s="1"/>
  <c r="O187" i="8"/>
  <c r="E187" i="8"/>
  <c r="D187" i="8"/>
  <c r="C187" i="8"/>
  <c r="B187" i="8"/>
  <c r="F187" i="8" s="1"/>
  <c r="D185" i="8"/>
  <c r="P184" i="8"/>
  <c r="Q184" i="8" s="1"/>
  <c r="O184" i="8"/>
  <c r="E184" i="8"/>
  <c r="D184" i="8"/>
  <c r="B184" i="8"/>
  <c r="P183" i="8"/>
  <c r="Q183" i="8" s="1"/>
  <c r="D183" i="8"/>
  <c r="C183" i="8"/>
  <c r="B183" i="8"/>
  <c r="F183" i="8" s="1"/>
  <c r="E183" i="8"/>
  <c r="E182" i="8"/>
  <c r="D182" i="8"/>
  <c r="C182" i="8"/>
  <c r="P181" i="8"/>
  <c r="Q181" i="8" s="1"/>
  <c r="O181" i="8"/>
  <c r="D181" i="8"/>
  <c r="C181" i="8"/>
  <c r="B181" i="8"/>
  <c r="P180" i="8"/>
  <c r="Q180" i="8" s="1"/>
  <c r="S180" i="8" s="1"/>
  <c r="O180" i="8"/>
  <c r="E180" i="8"/>
  <c r="C180" i="8"/>
  <c r="B180" i="8"/>
  <c r="D180" i="8"/>
  <c r="B179" i="8"/>
  <c r="C177" i="8"/>
  <c r="O176" i="8"/>
  <c r="D176" i="8"/>
  <c r="C176" i="8"/>
  <c r="B176" i="8"/>
  <c r="E176" i="8"/>
  <c r="F176" i="8" s="1"/>
  <c r="F175" i="8"/>
  <c r="J175" i="8" s="1"/>
  <c r="E175" i="8"/>
  <c r="B175" i="8"/>
  <c r="D175" i="8"/>
  <c r="P173" i="8"/>
  <c r="Q173" i="8" s="1"/>
  <c r="O173" i="8"/>
  <c r="D173" i="8"/>
  <c r="C173" i="8"/>
  <c r="B173" i="8"/>
  <c r="P172" i="8"/>
  <c r="Q172" i="8" s="1"/>
  <c r="X172" i="8" s="1"/>
  <c r="O172" i="8"/>
  <c r="E172" i="8"/>
  <c r="C172" i="8"/>
  <c r="B172" i="8"/>
  <c r="D172" i="8"/>
  <c r="E170" i="8"/>
  <c r="P169" i="8"/>
  <c r="Q169" i="8" s="1"/>
  <c r="O168" i="8"/>
  <c r="F168" i="8"/>
  <c r="D168" i="8"/>
  <c r="C168" i="8"/>
  <c r="B168" i="8"/>
  <c r="E168" i="8"/>
  <c r="E167" i="8"/>
  <c r="C167" i="8"/>
  <c r="B167" i="8"/>
  <c r="F167" i="8" s="1"/>
  <c r="P166" i="8"/>
  <c r="Q166" i="8" s="1"/>
  <c r="D166" i="8"/>
  <c r="B166" i="8"/>
  <c r="F166" i="8" s="1"/>
  <c r="E166" i="8"/>
  <c r="P165" i="8"/>
  <c r="Q165" i="8" s="1"/>
  <c r="O165" i="8"/>
  <c r="D165" i="8"/>
  <c r="C165" i="8"/>
  <c r="P164" i="8"/>
  <c r="Q164" i="8" s="1"/>
  <c r="R164" i="8" s="1"/>
  <c r="O164" i="8"/>
  <c r="E164" i="8"/>
  <c r="C164" i="8"/>
  <c r="B164" i="8"/>
  <c r="D164" i="8"/>
  <c r="O163" i="8"/>
  <c r="E163" i="8"/>
  <c r="D163" i="8"/>
  <c r="B163" i="8"/>
  <c r="D161" i="8"/>
  <c r="V160" i="8"/>
  <c r="C160" i="8"/>
  <c r="B160" i="8"/>
  <c r="P160" i="8"/>
  <c r="Q160" i="8" s="1"/>
  <c r="P159" i="8"/>
  <c r="Q159" i="8" s="1"/>
  <c r="F159" i="8"/>
  <c r="E159" i="8"/>
  <c r="D159" i="8"/>
  <c r="C159" i="8"/>
  <c r="B159" i="8"/>
  <c r="O159" i="8"/>
  <c r="O158" i="8"/>
  <c r="E158" i="8"/>
  <c r="D158" i="8"/>
  <c r="P157" i="8"/>
  <c r="Q157" i="8" s="1"/>
  <c r="E157" i="8"/>
  <c r="D157" i="8"/>
  <c r="B157" i="8"/>
  <c r="C157" i="8"/>
  <c r="E156" i="8"/>
  <c r="D156" i="8"/>
  <c r="C156" i="8"/>
  <c r="B156" i="8"/>
  <c r="P155" i="8"/>
  <c r="Q155" i="8" s="1"/>
  <c r="T155" i="8" s="1"/>
  <c r="O155" i="8"/>
  <c r="D155" i="8"/>
  <c r="C155" i="8"/>
  <c r="B155" i="8"/>
  <c r="E155" i="8"/>
  <c r="B153" i="8"/>
  <c r="P152" i="8"/>
  <c r="Q152" i="8" s="1"/>
  <c r="X152" i="8" s="1"/>
  <c r="O152" i="8"/>
  <c r="E152" i="8"/>
  <c r="P151" i="8"/>
  <c r="Q151" i="8" s="1"/>
  <c r="W151" i="8" s="1"/>
  <c r="O151" i="8"/>
  <c r="E151" i="8"/>
  <c r="D151" i="8"/>
  <c r="C151" i="8"/>
  <c r="B151" i="8"/>
  <c r="O150" i="8"/>
  <c r="E150" i="8"/>
  <c r="C150" i="8"/>
  <c r="D150" i="8"/>
  <c r="P149" i="8"/>
  <c r="Q149" i="8" s="1"/>
  <c r="W149" i="8" s="1"/>
  <c r="E149" i="8"/>
  <c r="D149" i="8"/>
  <c r="B149" i="8"/>
  <c r="C149" i="8"/>
  <c r="E148" i="8"/>
  <c r="D148" i="8"/>
  <c r="P147" i="8"/>
  <c r="Q147" i="8" s="1"/>
  <c r="R147" i="8" s="1"/>
  <c r="O147" i="8"/>
  <c r="F147" i="8"/>
  <c r="D147" i="8"/>
  <c r="C147" i="8"/>
  <c r="B147" i="8"/>
  <c r="E147" i="8"/>
  <c r="P144" i="8"/>
  <c r="Q144" i="8" s="1"/>
  <c r="V144" i="8" s="1"/>
  <c r="O144" i="8"/>
  <c r="E144" i="8"/>
  <c r="D144" i="8"/>
  <c r="C144" i="8"/>
  <c r="B144" i="8"/>
  <c r="P143" i="8"/>
  <c r="Q143" i="8" s="1"/>
  <c r="V143" i="8" s="1"/>
  <c r="O143" i="8"/>
  <c r="E143" i="8"/>
  <c r="D143" i="8"/>
  <c r="C143" i="8"/>
  <c r="B143" i="8"/>
  <c r="F143" i="8" s="1"/>
  <c r="D141" i="8"/>
  <c r="B141" i="8"/>
  <c r="P141" i="8"/>
  <c r="Q141" i="8" s="1"/>
  <c r="E140" i="8"/>
  <c r="O139" i="8"/>
  <c r="E139" i="8"/>
  <c r="C139" i="8"/>
  <c r="B139" i="8"/>
  <c r="F139" i="8" s="1"/>
  <c r="J139" i="8" s="1"/>
  <c r="P139" i="8"/>
  <c r="Q139" i="8" s="1"/>
  <c r="X139" i="8" s="1"/>
  <c r="P136" i="8"/>
  <c r="Q136" i="8" s="1"/>
  <c r="S136" i="8" s="1"/>
  <c r="O136" i="8"/>
  <c r="E136" i="8"/>
  <c r="D136" i="8"/>
  <c r="C136" i="8"/>
  <c r="B136" i="8"/>
  <c r="F136" i="8" s="1"/>
  <c r="O135" i="8"/>
  <c r="P134" i="8"/>
  <c r="Q134" i="8" s="1"/>
  <c r="E134" i="8"/>
  <c r="X133" i="8"/>
  <c r="P133" i="8"/>
  <c r="Q133" i="8" s="1"/>
  <c r="V133" i="8" s="1"/>
  <c r="O133" i="8"/>
  <c r="E133" i="8"/>
  <c r="D133" i="8"/>
  <c r="C133" i="8"/>
  <c r="B133" i="8"/>
  <c r="X132" i="8"/>
  <c r="S132" i="8"/>
  <c r="O132" i="8"/>
  <c r="D132" i="8"/>
  <c r="C132" i="8"/>
  <c r="B132" i="8"/>
  <c r="P132" i="8"/>
  <c r="Q132" i="8" s="1"/>
  <c r="W132" i="8" s="1"/>
  <c r="E131" i="8"/>
  <c r="C131" i="8"/>
  <c r="B131" i="8"/>
  <c r="W128" i="8"/>
  <c r="P128" i="8"/>
  <c r="Q128" i="8" s="1"/>
  <c r="T128" i="8" s="1"/>
  <c r="O128" i="8"/>
  <c r="E128" i="8"/>
  <c r="D128" i="8"/>
  <c r="C128" i="8"/>
  <c r="B128" i="8"/>
  <c r="O127" i="8"/>
  <c r="C127" i="8"/>
  <c r="P127" i="8"/>
  <c r="Q127" i="8" s="1"/>
  <c r="X127" i="8" s="1"/>
  <c r="P126" i="8"/>
  <c r="Q126" i="8" s="1"/>
  <c r="E126" i="8"/>
  <c r="D126" i="8"/>
  <c r="C126" i="8"/>
  <c r="B126" i="8"/>
  <c r="O126" i="8"/>
  <c r="Q125" i="8"/>
  <c r="W125" i="8" s="1"/>
  <c r="P125" i="8"/>
  <c r="C125" i="8"/>
  <c r="O125" i="8"/>
  <c r="P124" i="8"/>
  <c r="Q124" i="8" s="1"/>
  <c r="O124" i="8"/>
  <c r="D124" i="8"/>
  <c r="C124" i="8"/>
  <c r="B124" i="8"/>
  <c r="F124" i="8" s="1"/>
  <c r="E124" i="8"/>
  <c r="P123" i="8"/>
  <c r="Q123" i="8" s="1"/>
  <c r="T123" i="8" s="1"/>
  <c r="C123" i="8"/>
  <c r="D123" i="8"/>
  <c r="E122" i="8"/>
  <c r="D122" i="8"/>
  <c r="C122" i="8"/>
  <c r="D121" i="8"/>
  <c r="B42" i="12"/>
  <c r="R208" i="8" l="1"/>
  <c r="F133" i="8"/>
  <c r="F149" i="8"/>
  <c r="L149" i="8" s="1"/>
  <c r="F151" i="8"/>
  <c r="L151" i="8" s="1"/>
  <c r="F156" i="8"/>
  <c r="F163" i="8"/>
  <c r="J163" i="8" s="1"/>
  <c r="F193" i="8"/>
  <c r="K193" i="8" s="1"/>
  <c r="F195" i="8"/>
  <c r="F155" i="8"/>
  <c r="J155" i="8" s="1"/>
  <c r="F173" i="8"/>
  <c r="F191" i="8"/>
  <c r="J191" i="8" s="1"/>
  <c r="F205" i="8"/>
  <c r="F121" i="8"/>
  <c r="J121" i="8" s="1"/>
  <c r="F157" i="8"/>
  <c r="F164" i="8"/>
  <c r="F180" i="8"/>
  <c r="H180" i="8" s="1"/>
  <c r="F161" i="8"/>
  <c r="F131" i="8"/>
  <c r="F172" i="8"/>
  <c r="M172" i="8" s="1"/>
  <c r="F219" i="8"/>
  <c r="F126" i="8"/>
  <c r="J126" i="8" s="1"/>
  <c r="F128" i="8"/>
  <c r="F141" i="8"/>
  <c r="J141" i="8" s="1"/>
  <c r="F144" i="8"/>
  <c r="J144" i="8" s="1"/>
  <c r="F184" i="8"/>
  <c r="J184" i="8" s="1"/>
  <c r="C121" i="8"/>
  <c r="P145" i="8"/>
  <c r="Q145" i="8" s="1"/>
  <c r="C161" i="8"/>
  <c r="O169" i="8"/>
  <c r="B177" i="8"/>
  <c r="F177" i="8" s="1"/>
  <c r="B185" i="8"/>
  <c r="C193" i="8"/>
  <c r="D217" i="8"/>
  <c r="E121" i="8"/>
  <c r="E161" i="8"/>
  <c r="D177" i="8"/>
  <c r="E185" i="8"/>
  <c r="D193" i="8"/>
  <c r="C209" i="8"/>
  <c r="O121" i="8"/>
  <c r="C137" i="8"/>
  <c r="T139" i="8"/>
  <c r="X151" i="8"/>
  <c r="O161" i="8"/>
  <c r="E177" i="8"/>
  <c r="E193" i="8"/>
  <c r="P121" i="8"/>
  <c r="Q121" i="8" s="1"/>
  <c r="W121" i="8" s="1"/>
  <c r="D137" i="8"/>
  <c r="P161" i="8"/>
  <c r="Q161" i="8" s="1"/>
  <c r="B169" i="8"/>
  <c r="F169" i="8" s="1"/>
  <c r="J169" i="8" s="1"/>
  <c r="O177" i="8"/>
  <c r="T203" i="8"/>
  <c r="C228" i="8"/>
  <c r="K144" i="8"/>
  <c r="G164" i="8"/>
  <c r="C169" i="8"/>
  <c r="R180" i="8"/>
  <c r="P225" i="8"/>
  <c r="Q225" i="8" s="1"/>
  <c r="S225" i="8" s="1"/>
  <c r="X128" i="8"/>
  <c r="R143" i="8"/>
  <c r="D145" i="8"/>
  <c r="D169" i="8"/>
  <c r="P217" i="8"/>
  <c r="Q217" i="8" s="1"/>
  <c r="T217" i="8" s="1"/>
  <c r="D225" i="8"/>
  <c r="S143" i="8"/>
  <c r="V124" i="8"/>
  <c r="W124" i="8"/>
  <c r="L124" i="8" s="1"/>
  <c r="X124" i="8"/>
  <c r="T124" i="8"/>
  <c r="X126" i="8"/>
  <c r="V126" i="8"/>
  <c r="T126" i="8"/>
  <c r="W126" i="8"/>
  <c r="O146" i="8"/>
  <c r="C210" i="8"/>
  <c r="O218" i="8"/>
  <c r="O226" i="8"/>
  <c r="D228" i="8"/>
  <c r="T132" i="8"/>
  <c r="W143" i="8"/>
  <c r="L143" i="8" s="1"/>
  <c r="T144" i="8"/>
  <c r="I144" i="8" s="1"/>
  <c r="B146" i="8"/>
  <c r="W161" i="8"/>
  <c r="V193" i="8"/>
  <c r="B210" i="8"/>
  <c r="P218" i="8"/>
  <c r="Q218" i="8" s="1"/>
  <c r="P226" i="8"/>
  <c r="Q226" i="8" s="1"/>
  <c r="W226" i="8" s="1"/>
  <c r="O228" i="8"/>
  <c r="V128" i="8"/>
  <c r="K128" i="8" s="1"/>
  <c r="X143" i="8"/>
  <c r="X161" i="8"/>
  <c r="P202" i="8"/>
  <c r="Q202" i="8" s="1"/>
  <c r="V202" i="8" s="1"/>
  <c r="D210" i="8"/>
  <c r="K143" i="8"/>
  <c r="B154" i="8"/>
  <c r="D194" i="8"/>
  <c r="C202" i="8"/>
  <c r="E210" i="8"/>
  <c r="B226" i="8"/>
  <c r="F226" i="8" s="1"/>
  <c r="J226" i="8" s="1"/>
  <c r="M133" i="8"/>
  <c r="T149" i="8"/>
  <c r="S155" i="8"/>
  <c r="C194" i="8"/>
  <c r="D202" i="8"/>
  <c r="O210" i="8"/>
  <c r="B218" i="8"/>
  <c r="F218" i="8" s="1"/>
  <c r="C226" i="8"/>
  <c r="V149" i="8"/>
  <c r="E194" i="8"/>
  <c r="C218" i="8"/>
  <c r="D226" i="8"/>
  <c r="L128" i="8"/>
  <c r="I128" i="8"/>
  <c r="J128" i="8"/>
  <c r="M128" i="8"/>
  <c r="X137" i="8"/>
  <c r="W137" i="8"/>
  <c r="V137" i="8"/>
  <c r="R137" i="8"/>
  <c r="S137" i="8"/>
  <c r="T137" i="8"/>
  <c r="X130" i="8"/>
  <c r="W130" i="8"/>
  <c r="S130" i="8"/>
  <c r="V130" i="8"/>
  <c r="T130" i="8"/>
  <c r="R130" i="8"/>
  <c r="M124" i="8"/>
  <c r="K124" i="8"/>
  <c r="J124" i="8"/>
  <c r="I124" i="8"/>
  <c r="T134" i="8"/>
  <c r="S134" i="8"/>
  <c r="R134" i="8"/>
  <c r="X134" i="8"/>
  <c r="W134" i="8"/>
  <c r="V134" i="8"/>
  <c r="J131" i="8"/>
  <c r="X153" i="8"/>
  <c r="W153" i="8"/>
  <c r="V153" i="8"/>
  <c r="T153" i="8"/>
  <c r="S153" i="8"/>
  <c r="R153" i="8"/>
  <c r="X178" i="8"/>
  <c r="W178" i="8"/>
  <c r="V178" i="8"/>
  <c r="T178" i="8"/>
  <c r="S178" i="8"/>
  <c r="R178" i="8"/>
  <c r="B130" i="8"/>
  <c r="J172" i="8"/>
  <c r="R181" i="8"/>
  <c r="X181" i="8"/>
  <c r="W181" i="8"/>
  <c r="V181" i="8"/>
  <c r="T181" i="8"/>
  <c r="O122" i="8"/>
  <c r="S123" i="8"/>
  <c r="S125" i="8"/>
  <c r="S127" i="8"/>
  <c r="E129" i="8"/>
  <c r="B129" i="8"/>
  <c r="O129" i="8"/>
  <c r="D130" i="8"/>
  <c r="W136" i="8"/>
  <c r="L136" i="8" s="1"/>
  <c r="V136" i="8"/>
  <c r="K136" i="8" s="1"/>
  <c r="T136" i="8"/>
  <c r="B138" i="8"/>
  <c r="F138" i="8" s="1"/>
  <c r="D142" i="8"/>
  <c r="P142" i="8"/>
  <c r="Q142" i="8" s="1"/>
  <c r="B142" i="8"/>
  <c r="F142" i="8" s="1"/>
  <c r="C142" i="8"/>
  <c r="M143" i="8"/>
  <c r="H143" i="8"/>
  <c r="J143" i="8"/>
  <c r="J149" i="8"/>
  <c r="J168" i="8"/>
  <c r="S181" i="8"/>
  <c r="D134" i="8"/>
  <c r="C134" i="8"/>
  <c r="B134" i="8"/>
  <c r="F134" i="8" s="1"/>
  <c r="O134" i="8"/>
  <c r="M139" i="8"/>
  <c r="I139" i="8"/>
  <c r="R211" i="8"/>
  <c r="G211" i="8" s="1"/>
  <c r="T211" i="8"/>
  <c r="I211" i="8" s="1"/>
  <c r="X211" i="8"/>
  <c r="M211" i="8" s="1"/>
  <c r="W211" i="8"/>
  <c r="V211" i="8"/>
  <c r="S211" i="8"/>
  <c r="P122" i="8"/>
  <c r="Q122" i="8" s="1"/>
  <c r="B123" i="8"/>
  <c r="F123" i="8" s="1"/>
  <c r="V123" i="8"/>
  <c r="B125" i="8"/>
  <c r="T125" i="8"/>
  <c r="B127" i="8"/>
  <c r="F127" i="8" s="1"/>
  <c r="T127" i="8"/>
  <c r="C129" i="8"/>
  <c r="P129" i="8"/>
  <c r="Q129" i="8" s="1"/>
  <c r="E130" i="8"/>
  <c r="R136" i="8"/>
  <c r="G136" i="8" s="1"/>
  <c r="D138" i="8"/>
  <c r="E142" i="8"/>
  <c r="J167" i="8"/>
  <c r="S141" i="8"/>
  <c r="X141" i="8"/>
  <c r="M141" i="8" s="1"/>
  <c r="W141" i="8"/>
  <c r="V141" i="8"/>
  <c r="K141" i="8" s="1"/>
  <c r="T141" i="8"/>
  <c r="R123" i="8"/>
  <c r="R125" i="8"/>
  <c r="R127" i="8"/>
  <c r="D140" i="8"/>
  <c r="C140" i="8"/>
  <c r="B140" i="8"/>
  <c r="F140" i="8" s="1"/>
  <c r="R141" i="8"/>
  <c r="G141" i="8" s="1"/>
  <c r="E135" i="8"/>
  <c r="D135" i="8"/>
  <c r="C135" i="8"/>
  <c r="P135" i="8"/>
  <c r="Q135" i="8" s="1"/>
  <c r="X159" i="8"/>
  <c r="W159" i="8"/>
  <c r="V159" i="8"/>
  <c r="K159" i="8" s="1"/>
  <c r="T159" i="8"/>
  <c r="S159" i="8"/>
  <c r="H159" i="8" s="1"/>
  <c r="R159" i="8"/>
  <c r="G159" i="8" s="1"/>
  <c r="O130" i="8"/>
  <c r="C130" i="8"/>
  <c r="I136" i="8"/>
  <c r="W123" i="8"/>
  <c r="V125" i="8"/>
  <c r="B122" i="8"/>
  <c r="F122" i="8" s="1"/>
  <c r="E123" i="8"/>
  <c r="X123" i="8"/>
  <c r="R124" i="8"/>
  <c r="G124" i="8" s="1"/>
  <c r="D125" i="8"/>
  <c r="X125" i="8"/>
  <c r="R126" i="8"/>
  <c r="D127" i="8"/>
  <c r="W127" i="8"/>
  <c r="R128" i="8"/>
  <c r="G128" i="8" s="1"/>
  <c r="R132" i="8"/>
  <c r="V132" i="8"/>
  <c r="S133" i="8"/>
  <c r="H133" i="8" s="1"/>
  <c r="R133" i="8"/>
  <c r="G133" i="8" s="1"/>
  <c r="W133" i="8"/>
  <c r="L133" i="8" s="1"/>
  <c r="B135" i="8"/>
  <c r="F135" i="8" s="1"/>
  <c r="X136" i="8"/>
  <c r="M136" i="8" s="1"/>
  <c r="V139" i="8"/>
  <c r="K139" i="8" s="1"/>
  <c r="R139" i="8"/>
  <c r="G139" i="8" s="1"/>
  <c r="W139" i="8"/>
  <c r="G147" i="8"/>
  <c r="J147" i="8"/>
  <c r="W152" i="8"/>
  <c r="T152" i="8"/>
  <c r="S152" i="8"/>
  <c r="R152" i="8"/>
  <c r="R165" i="8"/>
  <c r="V165" i="8"/>
  <c r="X165" i="8"/>
  <c r="W165" i="8"/>
  <c r="T165" i="8"/>
  <c r="S165" i="8"/>
  <c r="L193" i="8"/>
  <c r="S157" i="8"/>
  <c r="H157" i="8" s="1"/>
  <c r="R157" i="8"/>
  <c r="G157" i="8" s="1"/>
  <c r="X157" i="8"/>
  <c r="M157" i="8" s="1"/>
  <c r="W157" i="8"/>
  <c r="V157" i="8"/>
  <c r="K157" i="8" s="1"/>
  <c r="T157" i="8"/>
  <c r="P138" i="8"/>
  <c r="Q138" i="8" s="1"/>
  <c r="O138" i="8"/>
  <c r="C138" i="8"/>
  <c r="V127" i="8"/>
  <c r="K133" i="8"/>
  <c r="J133" i="8"/>
  <c r="O123" i="8"/>
  <c r="S124" i="8"/>
  <c r="H124" i="8" s="1"/>
  <c r="E125" i="8"/>
  <c r="S126" i="8"/>
  <c r="E127" i="8"/>
  <c r="S128" i="8"/>
  <c r="H128" i="8" s="1"/>
  <c r="P131" i="8"/>
  <c r="Q131" i="8" s="1"/>
  <c r="O131" i="8"/>
  <c r="D131" i="8"/>
  <c r="T133" i="8"/>
  <c r="I133" i="8" s="1"/>
  <c r="H136" i="8"/>
  <c r="O137" i="8"/>
  <c r="E137" i="8"/>
  <c r="B137" i="8"/>
  <c r="S139" i="8"/>
  <c r="H139" i="8" s="1"/>
  <c r="O140" i="8"/>
  <c r="O142" i="8"/>
  <c r="G143" i="8"/>
  <c r="W144" i="8"/>
  <c r="R144" i="8"/>
  <c r="G144" i="8" s="1"/>
  <c r="X144" i="8"/>
  <c r="M144" i="8" s="1"/>
  <c r="S144" i="8"/>
  <c r="H144" i="8" s="1"/>
  <c r="V152" i="8"/>
  <c r="V187" i="8"/>
  <c r="S187" i="8"/>
  <c r="X187" i="8"/>
  <c r="M187" i="8" s="1"/>
  <c r="W187" i="8"/>
  <c r="L187" i="8" s="1"/>
  <c r="T187" i="8"/>
  <c r="I187" i="8" s="1"/>
  <c r="R187" i="8"/>
  <c r="J136" i="8"/>
  <c r="P140" i="8"/>
  <c r="Q140" i="8" s="1"/>
  <c r="X145" i="8"/>
  <c r="S145" i="8"/>
  <c r="W145" i="8"/>
  <c r="V145" i="8"/>
  <c r="X147" i="8"/>
  <c r="M147" i="8" s="1"/>
  <c r="V147" i="8"/>
  <c r="K147" i="8" s="1"/>
  <c r="W147" i="8"/>
  <c r="L147" i="8" s="1"/>
  <c r="T147" i="8"/>
  <c r="I147" i="8" s="1"/>
  <c r="S147" i="8"/>
  <c r="H147" i="8" s="1"/>
  <c r="J173" i="8"/>
  <c r="E132" i="8"/>
  <c r="F132" i="8" s="1"/>
  <c r="D139" i="8"/>
  <c r="E141" i="8"/>
  <c r="T143" i="8"/>
  <c r="I143" i="8" s="1"/>
  <c r="E146" i="8"/>
  <c r="R149" i="8"/>
  <c r="D152" i="8"/>
  <c r="C152" i="8"/>
  <c r="B152" i="8"/>
  <c r="F152" i="8" s="1"/>
  <c r="J156" i="8"/>
  <c r="S160" i="8"/>
  <c r="R160" i="8"/>
  <c r="X160" i="8"/>
  <c r="W160" i="8"/>
  <c r="J164" i="8"/>
  <c r="J219" i="8"/>
  <c r="L144" i="8"/>
  <c r="O153" i="8"/>
  <c r="E153" i="8"/>
  <c r="F153" i="8" s="1"/>
  <c r="D153" i="8"/>
  <c r="C153" i="8"/>
  <c r="P154" i="8"/>
  <c r="Q154" i="8" s="1"/>
  <c r="O154" i="8"/>
  <c r="E154" i="8"/>
  <c r="D154" i="8"/>
  <c r="M159" i="8"/>
  <c r="T164" i="8"/>
  <c r="I164" i="8" s="1"/>
  <c r="X164" i="8"/>
  <c r="M164" i="8" s="1"/>
  <c r="W164" i="8"/>
  <c r="L164" i="8" s="1"/>
  <c r="V164" i="8"/>
  <c r="K164" i="8" s="1"/>
  <c r="S164" i="8"/>
  <c r="H164" i="8" s="1"/>
  <c r="O145" i="8"/>
  <c r="C145" i="8"/>
  <c r="V151" i="8"/>
  <c r="S151" i="8"/>
  <c r="R151" i="8"/>
  <c r="X155" i="8"/>
  <c r="W155" i="8"/>
  <c r="L155" i="8" s="1"/>
  <c r="V155" i="8"/>
  <c r="K155" i="8" s="1"/>
  <c r="J161" i="8"/>
  <c r="J166" i="8"/>
  <c r="W169" i="8"/>
  <c r="R169" i="8"/>
  <c r="X169" i="8"/>
  <c r="M169" i="8" s="1"/>
  <c r="V169" i="8"/>
  <c r="K169" i="8" s="1"/>
  <c r="T169" i="8"/>
  <c r="I169" i="8" s="1"/>
  <c r="V183" i="8"/>
  <c r="K183" i="8" s="1"/>
  <c r="X183" i="8"/>
  <c r="W183" i="8"/>
  <c r="L183" i="8" s="1"/>
  <c r="T183" i="8"/>
  <c r="I183" i="8" s="1"/>
  <c r="S183" i="8"/>
  <c r="C141" i="8"/>
  <c r="O141" i="8"/>
  <c r="B145" i="8"/>
  <c r="F145" i="8" s="1"/>
  <c r="P146" i="8"/>
  <c r="Q146" i="8" s="1"/>
  <c r="D146" i="8"/>
  <c r="T151" i="8"/>
  <c r="I151" i="8" s="1"/>
  <c r="R155" i="8"/>
  <c r="G155" i="8" s="1"/>
  <c r="T160" i="8"/>
  <c r="S169" i="8"/>
  <c r="H169" i="8" s="1"/>
  <c r="R183" i="8"/>
  <c r="G183" i="8" s="1"/>
  <c r="B192" i="8"/>
  <c r="P192" i="8"/>
  <c r="Q192" i="8" s="1"/>
  <c r="O192" i="8"/>
  <c r="E192" i="8"/>
  <c r="D192" i="8"/>
  <c r="C192" i="8"/>
  <c r="B148" i="8"/>
  <c r="F148" i="8" s="1"/>
  <c r="P148" i="8"/>
  <c r="Q148" i="8" s="1"/>
  <c r="M151" i="8"/>
  <c r="J157" i="8"/>
  <c r="I157" i="8"/>
  <c r="O162" i="8"/>
  <c r="B162" i="8"/>
  <c r="F162" i="8" s="1"/>
  <c r="P162" i="8"/>
  <c r="Q162" i="8" s="1"/>
  <c r="E162" i="8"/>
  <c r="D162" i="8"/>
  <c r="C162" i="8"/>
  <c r="R173" i="8"/>
  <c r="X173" i="8"/>
  <c r="W173" i="8"/>
  <c r="V173" i="8"/>
  <c r="T173" i="8"/>
  <c r="S173" i="8"/>
  <c r="J180" i="8"/>
  <c r="C148" i="8"/>
  <c r="O148" i="8"/>
  <c r="S149" i="8"/>
  <c r="X149" i="8"/>
  <c r="M149" i="8" s="1"/>
  <c r="L157" i="8"/>
  <c r="S166" i="8"/>
  <c r="H166" i="8" s="1"/>
  <c r="X166" i="8"/>
  <c r="M166" i="8" s="1"/>
  <c r="W166" i="8"/>
  <c r="L166" i="8" s="1"/>
  <c r="V166" i="8"/>
  <c r="K166" i="8" s="1"/>
  <c r="T166" i="8"/>
  <c r="I166" i="8" s="1"/>
  <c r="R166" i="8"/>
  <c r="G166" i="8" s="1"/>
  <c r="O149" i="8"/>
  <c r="P150" i="8"/>
  <c r="Q150" i="8" s="1"/>
  <c r="O157" i="8"/>
  <c r="P158" i="8"/>
  <c r="Q158" i="8" s="1"/>
  <c r="I159" i="8"/>
  <c r="D160" i="8"/>
  <c r="P163" i="8"/>
  <c r="Q163" i="8" s="1"/>
  <c r="C163" i="8"/>
  <c r="P179" i="8"/>
  <c r="Q179" i="8" s="1"/>
  <c r="O179" i="8"/>
  <c r="E179" i="8"/>
  <c r="F179" i="8" s="1"/>
  <c r="J179" i="8" s="1"/>
  <c r="D179" i="8"/>
  <c r="C179" i="8"/>
  <c r="E196" i="8"/>
  <c r="D196" i="8"/>
  <c r="C196" i="8"/>
  <c r="B196" i="8"/>
  <c r="P196" i="8"/>
  <c r="Q196" i="8" s="1"/>
  <c r="O196" i="8"/>
  <c r="E215" i="8"/>
  <c r="F215" i="8" s="1"/>
  <c r="J215" i="8" s="1"/>
  <c r="D215" i="8"/>
  <c r="P215" i="8"/>
  <c r="Q215" i="8" s="1"/>
  <c r="O215" i="8"/>
  <c r="C215" i="8"/>
  <c r="O156" i="8"/>
  <c r="J159" i="8"/>
  <c r="E160" i="8"/>
  <c r="F160" i="8" s="1"/>
  <c r="P171" i="8"/>
  <c r="Q171" i="8" s="1"/>
  <c r="D171" i="8"/>
  <c r="C171" i="8"/>
  <c r="J176" i="8"/>
  <c r="W177" i="8"/>
  <c r="V177" i="8"/>
  <c r="T177" i="8"/>
  <c r="I177" i="8" s="1"/>
  <c r="S177" i="8"/>
  <c r="H177" i="8" s="1"/>
  <c r="R177" i="8"/>
  <c r="G177" i="8" s="1"/>
  <c r="M183" i="8"/>
  <c r="J183" i="8"/>
  <c r="K187" i="8"/>
  <c r="J187" i="8"/>
  <c r="H187" i="8"/>
  <c r="G187" i="8"/>
  <c r="B150" i="8"/>
  <c r="F150" i="8" s="1"/>
  <c r="P156" i="8"/>
  <c r="Q156" i="8" s="1"/>
  <c r="B158" i="8"/>
  <c r="F158" i="8" s="1"/>
  <c r="O160" i="8"/>
  <c r="B171" i="8"/>
  <c r="O171" i="8"/>
  <c r="V172" i="8"/>
  <c r="K172" i="8" s="1"/>
  <c r="T172" i="8"/>
  <c r="I172" i="8" s="1"/>
  <c r="C174" i="8"/>
  <c r="B174" i="8"/>
  <c r="F174" i="8" s="1"/>
  <c r="P174" i="8"/>
  <c r="Q174" i="8" s="1"/>
  <c r="O174" i="8"/>
  <c r="J177" i="8"/>
  <c r="X177" i="8"/>
  <c r="M177" i="8" s="1"/>
  <c r="S185" i="8"/>
  <c r="X185" i="8"/>
  <c r="W185" i="8"/>
  <c r="V185" i="8"/>
  <c r="T185" i="8"/>
  <c r="R185" i="8"/>
  <c r="O197" i="8"/>
  <c r="E197" i="8"/>
  <c r="D197" i="8"/>
  <c r="C197" i="8"/>
  <c r="P197" i="8"/>
  <c r="Q197" i="8" s="1"/>
  <c r="G208" i="8"/>
  <c r="I208" i="8"/>
  <c r="J208" i="8"/>
  <c r="C158" i="8"/>
  <c r="L159" i="8"/>
  <c r="O170" i="8"/>
  <c r="C170" i="8"/>
  <c r="B170" i="8"/>
  <c r="F170" i="8" s="1"/>
  <c r="E171" i="8"/>
  <c r="R172" i="8"/>
  <c r="G172" i="8" s="1"/>
  <c r="D174" i="8"/>
  <c r="O178" i="8"/>
  <c r="E178" i="8"/>
  <c r="D178" i="8"/>
  <c r="C178" i="8"/>
  <c r="B178" i="8"/>
  <c r="B197" i="8"/>
  <c r="W222" i="8"/>
  <c r="V222" i="8"/>
  <c r="T222" i="8"/>
  <c r="S222" i="8"/>
  <c r="R222" i="8"/>
  <c r="X222" i="8"/>
  <c r="B165" i="8"/>
  <c r="F165" i="8" s="1"/>
  <c r="E165" i="8"/>
  <c r="D167" i="8"/>
  <c r="P167" i="8"/>
  <c r="Q167" i="8" s="1"/>
  <c r="O167" i="8"/>
  <c r="D170" i="8"/>
  <c r="P170" i="8"/>
  <c r="Q170" i="8" s="1"/>
  <c r="S172" i="8"/>
  <c r="H172" i="8" s="1"/>
  <c r="E174" i="8"/>
  <c r="R184" i="8"/>
  <c r="W184" i="8"/>
  <c r="X184" i="8"/>
  <c r="V184" i="8"/>
  <c r="K184" i="8" s="1"/>
  <c r="T184" i="8"/>
  <c r="I184" i="8" s="1"/>
  <c r="S184" i="8"/>
  <c r="H184" i="8" s="1"/>
  <c r="X189" i="8"/>
  <c r="V189" i="8"/>
  <c r="T189" i="8"/>
  <c r="S189" i="8"/>
  <c r="W189" i="8"/>
  <c r="R189" i="8"/>
  <c r="J195" i="8"/>
  <c r="P198" i="8"/>
  <c r="Q198" i="8" s="1"/>
  <c r="O198" i="8"/>
  <c r="E198" i="8"/>
  <c r="F198" i="8" s="1"/>
  <c r="J198" i="8" s="1"/>
  <c r="D198" i="8"/>
  <c r="C198" i="8"/>
  <c r="X199" i="8"/>
  <c r="W199" i="8"/>
  <c r="V199" i="8"/>
  <c r="T199" i="8"/>
  <c r="S199" i="8"/>
  <c r="C166" i="8"/>
  <c r="O166" i="8"/>
  <c r="W172" i="8"/>
  <c r="X180" i="8"/>
  <c r="W180" i="8"/>
  <c r="V180" i="8"/>
  <c r="T180" i="8"/>
  <c r="H183" i="8"/>
  <c r="S204" i="8"/>
  <c r="R204" i="8"/>
  <c r="X204" i="8"/>
  <c r="W204" i="8"/>
  <c r="V204" i="8"/>
  <c r="T204" i="8"/>
  <c r="T220" i="8"/>
  <c r="S220" i="8"/>
  <c r="R220" i="8"/>
  <c r="V220" i="8"/>
  <c r="X220" i="8"/>
  <c r="W220" i="8"/>
  <c r="P168" i="8"/>
  <c r="Q168" i="8" s="1"/>
  <c r="E173" i="8"/>
  <c r="O175" i="8"/>
  <c r="P176" i="8"/>
  <c r="Q176" i="8" s="1"/>
  <c r="E181" i="8"/>
  <c r="F181" i="8" s="1"/>
  <c r="P175" i="8"/>
  <c r="Q175" i="8" s="1"/>
  <c r="O182" i="8"/>
  <c r="J203" i="8"/>
  <c r="I203" i="8"/>
  <c r="P182" i="8"/>
  <c r="Q182" i="8" s="1"/>
  <c r="O189" i="8"/>
  <c r="E189" i="8"/>
  <c r="F189" i="8" s="1"/>
  <c r="D189" i="8"/>
  <c r="C189" i="8"/>
  <c r="G191" i="8"/>
  <c r="X191" i="8"/>
  <c r="M191" i="8" s="1"/>
  <c r="W191" i="8"/>
  <c r="V191" i="8"/>
  <c r="K191" i="8" s="1"/>
  <c r="J200" i="8"/>
  <c r="T202" i="8"/>
  <c r="S202" i="8"/>
  <c r="R202" i="8"/>
  <c r="W202" i="8"/>
  <c r="J205" i="8"/>
  <c r="E207" i="8"/>
  <c r="P207" i="8"/>
  <c r="Q207" i="8" s="1"/>
  <c r="D207" i="8"/>
  <c r="O207" i="8"/>
  <c r="C207" i="8"/>
  <c r="S210" i="8"/>
  <c r="X210" i="8"/>
  <c r="W210" i="8"/>
  <c r="V210" i="8"/>
  <c r="T210" i="8"/>
  <c r="R210" i="8"/>
  <c r="T213" i="8"/>
  <c r="S213" i="8"/>
  <c r="R213" i="8"/>
  <c r="W213" i="8"/>
  <c r="X213" i="8"/>
  <c r="V213" i="8"/>
  <c r="S193" i="8"/>
  <c r="H193" i="8" s="1"/>
  <c r="X193" i="8"/>
  <c r="V195" i="8"/>
  <c r="K195" i="8" s="1"/>
  <c r="T195" i="8"/>
  <c r="I195" i="8" s="1"/>
  <c r="S195" i="8"/>
  <c r="H195" i="8" s="1"/>
  <c r="R195" i="8"/>
  <c r="G195" i="8" s="1"/>
  <c r="O201" i="8"/>
  <c r="P201" i="8"/>
  <c r="Q201" i="8" s="1"/>
  <c r="E201" i="8"/>
  <c r="D201" i="8"/>
  <c r="C201" i="8"/>
  <c r="B201" i="8"/>
  <c r="X202" i="8"/>
  <c r="H203" i="8"/>
  <c r="B207" i="8"/>
  <c r="F207" i="8" s="1"/>
  <c r="J211" i="8"/>
  <c r="L211" i="8"/>
  <c r="K211" i="8"/>
  <c r="H211" i="8"/>
  <c r="V214" i="8"/>
  <c r="T214" i="8"/>
  <c r="S214" i="8"/>
  <c r="X214" i="8"/>
  <c r="W214" i="8"/>
  <c r="R214" i="8"/>
  <c r="C175" i="8"/>
  <c r="B182" i="8"/>
  <c r="F182" i="8" s="1"/>
  <c r="D186" i="8"/>
  <c r="B186" i="8"/>
  <c r="F186" i="8" s="1"/>
  <c r="P186" i="8"/>
  <c r="Q186" i="8" s="1"/>
  <c r="D188" i="8"/>
  <c r="B188" i="8"/>
  <c r="F188" i="8" s="1"/>
  <c r="O188" i="8"/>
  <c r="S191" i="8"/>
  <c r="R193" i="8"/>
  <c r="W195" i="8"/>
  <c r="L195" i="8" s="1"/>
  <c r="T205" i="8"/>
  <c r="I205" i="8" s="1"/>
  <c r="S205" i="8"/>
  <c r="H205" i="8" s="1"/>
  <c r="X205" i="8"/>
  <c r="M205" i="8" s="1"/>
  <c r="W205" i="8"/>
  <c r="L205" i="8" s="1"/>
  <c r="V205" i="8"/>
  <c r="R205" i="8"/>
  <c r="G205" i="8" s="1"/>
  <c r="V221" i="8"/>
  <c r="T221" i="8"/>
  <c r="S221" i="8"/>
  <c r="R221" i="8"/>
  <c r="W221" i="8"/>
  <c r="O183" i="8"/>
  <c r="C184" i="8"/>
  <c r="C185" i="8"/>
  <c r="O185" i="8"/>
  <c r="C186" i="8"/>
  <c r="O186" i="8"/>
  <c r="C188" i="8"/>
  <c r="P188" i="8"/>
  <c r="Q188" i="8" s="1"/>
  <c r="P190" i="8"/>
  <c r="Q190" i="8" s="1"/>
  <c r="E190" i="8"/>
  <c r="F190" i="8" s="1"/>
  <c r="J190" i="8" s="1"/>
  <c r="D190" i="8"/>
  <c r="T191" i="8"/>
  <c r="T193" i="8"/>
  <c r="X195" i="8"/>
  <c r="M195" i="8" s="1"/>
  <c r="R203" i="8"/>
  <c r="G203" i="8" s="1"/>
  <c r="X203" i="8"/>
  <c r="M203" i="8" s="1"/>
  <c r="W203" i="8"/>
  <c r="L203" i="8" s="1"/>
  <c r="V203" i="8"/>
  <c r="K203" i="8" s="1"/>
  <c r="V206" i="8"/>
  <c r="T206" i="8"/>
  <c r="X206" i="8"/>
  <c r="W206" i="8"/>
  <c r="S206" i="8"/>
  <c r="R206" i="8"/>
  <c r="X221" i="8"/>
  <c r="O193" i="8"/>
  <c r="P194" i="8"/>
  <c r="Q194" i="8" s="1"/>
  <c r="E199" i="8"/>
  <c r="F199" i="8" s="1"/>
  <c r="P200" i="8"/>
  <c r="Q200" i="8" s="1"/>
  <c r="O202" i="8"/>
  <c r="X208" i="8"/>
  <c r="M208" i="8" s="1"/>
  <c r="W208" i="8"/>
  <c r="L208" i="8" s="1"/>
  <c r="D213" i="8"/>
  <c r="C213" i="8"/>
  <c r="B213" i="8"/>
  <c r="F213" i="8" s="1"/>
  <c r="J216" i="8"/>
  <c r="E222" i="8"/>
  <c r="D222" i="8"/>
  <c r="C222" i="8"/>
  <c r="B222" i="8"/>
  <c r="O222" i="8"/>
  <c r="J230" i="8"/>
  <c r="T228" i="8"/>
  <c r="S228" i="8"/>
  <c r="R228" i="8"/>
  <c r="X228" i="8"/>
  <c r="V228" i="8"/>
  <c r="B194" i="8"/>
  <c r="F194" i="8" s="1"/>
  <c r="C195" i="8"/>
  <c r="S208" i="8"/>
  <c r="H208" i="8" s="1"/>
  <c r="X216" i="8"/>
  <c r="M216" i="8" s="1"/>
  <c r="W216" i="8"/>
  <c r="L216" i="8" s="1"/>
  <c r="V216" i="8"/>
  <c r="K216" i="8" s="1"/>
  <c r="T216" i="8"/>
  <c r="I216" i="8" s="1"/>
  <c r="X224" i="8"/>
  <c r="M224" i="8" s="1"/>
  <c r="W224" i="8"/>
  <c r="L224" i="8" s="1"/>
  <c r="V224" i="8"/>
  <c r="K224" i="8" s="1"/>
  <c r="T224" i="8"/>
  <c r="I224" i="8" s="1"/>
  <c r="S227" i="8"/>
  <c r="R227" i="8"/>
  <c r="X227" i="8"/>
  <c r="M227" i="8" s="1"/>
  <c r="W227" i="8"/>
  <c r="L227" i="8" s="1"/>
  <c r="T227" i="8"/>
  <c r="I227" i="8" s="1"/>
  <c r="W228" i="8"/>
  <c r="W230" i="8"/>
  <c r="L230" i="8" s="1"/>
  <c r="V230" i="8"/>
  <c r="K230" i="8" s="1"/>
  <c r="T230" i="8"/>
  <c r="I230" i="8" s="1"/>
  <c r="S230" i="8"/>
  <c r="H230" i="8" s="1"/>
  <c r="R230" i="8"/>
  <c r="G230" i="8" s="1"/>
  <c r="X230" i="8"/>
  <c r="M230" i="8" s="1"/>
  <c r="C204" i="8"/>
  <c r="B204" i="8"/>
  <c r="F204" i="8" s="1"/>
  <c r="E214" i="8"/>
  <c r="D214" i="8"/>
  <c r="C214" i="8"/>
  <c r="O214" i="8"/>
  <c r="G216" i="8"/>
  <c r="R224" i="8"/>
  <c r="G224" i="8" s="1"/>
  <c r="V227" i="8"/>
  <c r="K227" i="8" s="1"/>
  <c r="O231" i="8"/>
  <c r="E231" i="8"/>
  <c r="D231" i="8"/>
  <c r="C231" i="8"/>
  <c r="B231" i="8"/>
  <c r="P231" i="8"/>
  <c r="Q231" i="8" s="1"/>
  <c r="B202" i="8"/>
  <c r="F202" i="8" s="1"/>
  <c r="D204" i="8"/>
  <c r="D205" i="8"/>
  <c r="C205" i="8"/>
  <c r="V208" i="8"/>
  <c r="K208" i="8" s="1"/>
  <c r="C212" i="8"/>
  <c r="B212" i="8"/>
  <c r="E212" i="8"/>
  <c r="P212" i="8"/>
  <c r="Q212" i="8" s="1"/>
  <c r="B214" i="8"/>
  <c r="F214" i="8" s="1"/>
  <c r="S216" i="8"/>
  <c r="H216" i="8" s="1"/>
  <c r="R218" i="8"/>
  <c r="X218" i="8"/>
  <c r="W218" i="8"/>
  <c r="L218" i="8" s="1"/>
  <c r="S218" i="8"/>
  <c r="H218" i="8" s="1"/>
  <c r="S224" i="8"/>
  <c r="H224" i="8" s="1"/>
  <c r="E206" i="8"/>
  <c r="F206" i="8" s="1"/>
  <c r="D206" i="8"/>
  <c r="P209" i="8"/>
  <c r="Q209" i="8" s="1"/>
  <c r="O209" i="8"/>
  <c r="B209" i="8"/>
  <c r="F209" i="8" s="1"/>
  <c r="J218" i="8"/>
  <c r="O223" i="8"/>
  <c r="E223" i="8"/>
  <c r="F223" i="8" s="1"/>
  <c r="J223" i="8" s="1"/>
  <c r="D223" i="8"/>
  <c r="C223" i="8"/>
  <c r="P223" i="8"/>
  <c r="Q223" i="8" s="1"/>
  <c r="X225" i="8"/>
  <c r="W225" i="8"/>
  <c r="V225" i="8"/>
  <c r="T225" i="8"/>
  <c r="R225" i="8"/>
  <c r="J227" i="8"/>
  <c r="H227" i="8"/>
  <c r="G227" i="8"/>
  <c r="D211" i="8"/>
  <c r="B217" i="8"/>
  <c r="D219" i="8"/>
  <c r="E220" i="8"/>
  <c r="B225" i="8"/>
  <c r="D227" i="8"/>
  <c r="E228" i="8"/>
  <c r="O230" i="8"/>
  <c r="P229" i="8"/>
  <c r="Q229" i="8" s="1"/>
  <c r="E217" i="8"/>
  <c r="E225" i="8"/>
  <c r="P219" i="8"/>
  <c r="Q219" i="8" s="1"/>
  <c r="B221" i="8"/>
  <c r="F221" i="8" s="1"/>
  <c r="B229" i="8"/>
  <c r="F229" i="8" s="1"/>
  <c r="C230" i="8"/>
  <c r="O217" i="8"/>
  <c r="B220" i="8"/>
  <c r="C221" i="8"/>
  <c r="O225" i="8"/>
  <c r="B228" i="8"/>
  <c r="F228" i="8" s="1"/>
  <c r="C229" i="8"/>
  <c r="D230" i="8"/>
  <c r="D229" i="8"/>
  <c r="V121" i="8" l="1"/>
  <c r="K121" i="8" s="1"/>
  <c r="R226" i="8"/>
  <c r="G226" i="8" s="1"/>
  <c r="S121" i="8"/>
  <c r="V217" i="8"/>
  <c r="S217" i="8"/>
  <c r="T121" i="8"/>
  <c r="I121" i="8" s="1"/>
  <c r="R217" i="8"/>
  <c r="W217" i="8"/>
  <c r="X217" i="8"/>
  <c r="M161" i="8"/>
  <c r="M218" i="8"/>
  <c r="I191" i="8"/>
  <c r="L184" i="8"/>
  <c r="M184" i="8"/>
  <c r="H149" i="8"/>
  <c r="M155" i="8"/>
  <c r="G151" i="8"/>
  <c r="G218" i="8"/>
  <c r="H191" i="8"/>
  <c r="L172" i="8"/>
  <c r="G173" i="8"/>
  <c r="H155" i="8"/>
  <c r="G169" i="8"/>
  <c r="H151" i="8"/>
  <c r="K205" i="8"/>
  <c r="G184" i="8"/>
  <c r="J151" i="8"/>
  <c r="I155" i="8"/>
  <c r="L169" i="8"/>
  <c r="K151" i="8"/>
  <c r="I149" i="8"/>
  <c r="G206" i="8"/>
  <c r="J206" i="8"/>
  <c r="J153" i="8"/>
  <c r="G153" i="8"/>
  <c r="H153" i="8"/>
  <c r="L153" i="8"/>
  <c r="J189" i="8"/>
  <c r="G189" i="8"/>
  <c r="M189" i="8"/>
  <c r="G181" i="8"/>
  <c r="M181" i="8"/>
  <c r="J181" i="8"/>
  <c r="J199" i="8"/>
  <c r="I199" i="8"/>
  <c r="L199" i="8"/>
  <c r="G199" i="8"/>
  <c r="J132" i="8"/>
  <c r="L132" i="8"/>
  <c r="H132" i="8"/>
  <c r="M132" i="8"/>
  <c r="J160" i="8"/>
  <c r="K160" i="8"/>
  <c r="F217" i="8"/>
  <c r="K217" i="8" s="1"/>
  <c r="F220" i="8"/>
  <c r="F222" i="8"/>
  <c r="L222" i="8" s="1"/>
  <c r="M193" i="8"/>
  <c r="M180" i="8"/>
  <c r="M199" i="8"/>
  <c r="L189" i="8"/>
  <c r="M173" i="8"/>
  <c r="H126" i="8"/>
  <c r="J193" i="8"/>
  <c r="H141" i="8"/>
  <c r="K149" i="8"/>
  <c r="H121" i="8"/>
  <c r="F210" i="8"/>
  <c r="I210" i="8" s="1"/>
  <c r="F212" i="8"/>
  <c r="F231" i="8"/>
  <c r="L206" i="8"/>
  <c r="I189" i="8"/>
  <c r="F171" i="8"/>
  <c r="K177" i="8"/>
  <c r="F196" i="8"/>
  <c r="J196" i="8" s="1"/>
  <c r="G180" i="8"/>
  <c r="G132" i="8"/>
  <c r="I153" i="8"/>
  <c r="L161" i="8"/>
  <c r="H206" i="8"/>
  <c r="M206" i="8"/>
  <c r="K189" i="8"/>
  <c r="L177" i="8"/>
  <c r="F192" i="8"/>
  <c r="L160" i="8"/>
  <c r="G149" i="8"/>
  <c r="F125" i="8"/>
  <c r="L125" i="8" s="1"/>
  <c r="H181" i="8"/>
  <c r="K153" i="8"/>
  <c r="F146" i="8"/>
  <c r="J146" i="8" s="1"/>
  <c r="H189" i="8"/>
  <c r="K132" i="8"/>
  <c r="F225" i="8"/>
  <c r="M225" i="8" s="1"/>
  <c r="I206" i="8"/>
  <c r="I193" i="8"/>
  <c r="H199" i="8"/>
  <c r="F197" i="8"/>
  <c r="H173" i="8"/>
  <c r="M160" i="8"/>
  <c r="I141" i="8"/>
  <c r="I181" i="8"/>
  <c r="I173" i="8"/>
  <c r="G160" i="8"/>
  <c r="K181" i="8"/>
  <c r="L126" i="8"/>
  <c r="M153" i="8"/>
  <c r="I126" i="8"/>
  <c r="K206" i="8"/>
  <c r="G193" i="8"/>
  <c r="I180" i="8"/>
  <c r="F201" i="8"/>
  <c r="J201" i="8" s="1"/>
  <c r="K180" i="8"/>
  <c r="K199" i="8"/>
  <c r="F178" i="8"/>
  <c r="K173" i="8"/>
  <c r="I160" i="8"/>
  <c r="H160" i="8"/>
  <c r="F137" i="8"/>
  <c r="K137" i="8" s="1"/>
  <c r="G126" i="8"/>
  <c r="L141" i="8"/>
  <c r="F129" i="8"/>
  <c r="J129" i="8" s="1"/>
  <c r="L181" i="8"/>
  <c r="F130" i="8"/>
  <c r="I130" i="8" s="1"/>
  <c r="M126" i="8"/>
  <c r="F154" i="8"/>
  <c r="J154" i="8" s="1"/>
  <c r="L226" i="8"/>
  <c r="I132" i="8"/>
  <c r="K126" i="8"/>
  <c r="L121" i="8"/>
  <c r="F185" i="8"/>
  <c r="J185" i="8" s="1"/>
  <c r="L180" i="8"/>
  <c r="L173" i="8"/>
  <c r="X121" i="8"/>
  <c r="M121" i="8" s="1"/>
  <c r="S161" i="8"/>
  <c r="H161" i="8" s="1"/>
  <c r="V161" i="8"/>
  <c r="K161" i="8" s="1"/>
  <c r="T161" i="8"/>
  <c r="I161" i="8" s="1"/>
  <c r="R161" i="8"/>
  <c r="G161" i="8" s="1"/>
  <c r="R121" i="8"/>
  <c r="G121" i="8" s="1"/>
  <c r="R145" i="8"/>
  <c r="G145" i="8" s="1"/>
  <c r="T145" i="8"/>
  <c r="X226" i="8"/>
  <c r="M226" i="8" s="1"/>
  <c r="T226" i="8"/>
  <c r="I226" i="8" s="1"/>
  <c r="V218" i="8"/>
  <c r="K218" i="8" s="1"/>
  <c r="T218" i="8"/>
  <c r="I218" i="8" s="1"/>
  <c r="S226" i="8"/>
  <c r="H226" i="8" s="1"/>
  <c r="V226" i="8"/>
  <c r="K226" i="8" s="1"/>
  <c r="J209" i="8"/>
  <c r="X170" i="8"/>
  <c r="M170" i="8" s="1"/>
  <c r="S170" i="8"/>
  <c r="R170" i="8"/>
  <c r="W170" i="8"/>
  <c r="V170" i="8"/>
  <c r="K170" i="8" s="1"/>
  <c r="T170" i="8"/>
  <c r="S219" i="8"/>
  <c r="H219" i="8" s="1"/>
  <c r="R219" i="8"/>
  <c r="G219" i="8" s="1"/>
  <c r="X219" i="8"/>
  <c r="M219" i="8" s="1"/>
  <c r="T219" i="8"/>
  <c r="I219" i="8" s="1"/>
  <c r="W219" i="8"/>
  <c r="L219" i="8" s="1"/>
  <c r="V219" i="8"/>
  <c r="K219" i="8" s="1"/>
  <c r="M214" i="8"/>
  <c r="L214" i="8"/>
  <c r="K214" i="8"/>
  <c r="G214" i="8"/>
  <c r="J214" i="8"/>
  <c r="I214" i="8"/>
  <c r="H214" i="8"/>
  <c r="J194" i="8"/>
  <c r="W190" i="8"/>
  <c r="L190" i="8" s="1"/>
  <c r="V190" i="8"/>
  <c r="K190" i="8" s="1"/>
  <c r="T190" i="8"/>
  <c r="I190" i="8" s="1"/>
  <c r="X190" i="8"/>
  <c r="M190" i="8" s="1"/>
  <c r="S190" i="8"/>
  <c r="H190" i="8" s="1"/>
  <c r="R190" i="8"/>
  <c r="G190" i="8" s="1"/>
  <c r="T182" i="8"/>
  <c r="I182" i="8" s="1"/>
  <c r="S182" i="8"/>
  <c r="R182" i="8"/>
  <c r="G182" i="8" s="1"/>
  <c r="X182" i="8"/>
  <c r="W182" i="8"/>
  <c r="L182" i="8" s="1"/>
  <c r="V182" i="8"/>
  <c r="K182" i="8" s="1"/>
  <c r="V168" i="8"/>
  <c r="K168" i="8" s="1"/>
  <c r="X168" i="8"/>
  <c r="M168" i="8" s="1"/>
  <c r="W168" i="8"/>
  <c r="L168" i="8" s="1"/>
  <c r="T168" i="8"/>
  <c r="I168" i="8" s="1"/>
  <c r="S168" i="8"/>
  <c r="H168" i="8" s="1"/>
  <c r="R168" i="8"/>
  <c r="G168" i="8" s="1"/>
  <c r="X198" i="8"/>
  <c r="M198" i="8" s="1"/>
  <c r="W198" i="8"/>
  <c r="L198" i="8" s="1"/>
  <c r="V198" i="8"/>
  <c r="K198" i="8" s="1"/>
  <c r="T198" i="8"/>
  <c r="I198" i="8" s="1"/>
  <c r="R198" i="8"/>
  <c r="G198" i="8" s="1"/>
  <c r="S198" i="8"/>
  <c r="H198" i="8" s="1"/>
  <c r="J165" i="8"/>
  <c r="M165" i="8"/>
  <c r="L165" i="8"/>
  <c r="K165" i="8"/>
  <c r="I165" i="8"/>
  <c r="H165" i="8"/>
  <c r="G165" i="8"/>
  <c r="V158" i="8"/>
  <c r="T158" i="8"/>
  <c r="I158" i="8" s="1"/>
  <c r="S158" i="8"/>
  <c r="H158" i="8" s="1"/>
  <c r="R158" i="8"/>
  <c r="G158" i="8" s="1"/>
  <c r="X158" i="8"/>
  <c r="M158" i="8" s="1"/>
  <c r="W158" i="8"/>
  <c r="R148" i="8"/>
  <c r="W148" i="8"/>
  <c r="L148" i="8" s="1"/>
  <c r="X148" i="8"/>
  <c r="V148" i="8"/>
  <c r="K148" i="8" s="1"/>
  <c r="T148" i="8"/>
  <c r="I148" i="8" s="1"/>
  <c r="S148" i="8"/>
  <c r="H148" i="8" s="1"/>
  <c r="L152" i="8"/>
  <c r="K152" i="8"/>
  <c r="J152" i="8"/>
  <c r="M152" i="8"/>
  <c r="I152" i="8"/>
  <c r="H152" i="8"/>
  <c r="G152" i="8"/>
  <c r="L123" i="8"/>
  <c r="G123" i="8"/>
  <c r="M123" i="8"/>
  <c r="I123" i="8"/>
  <c r="K123" i="8"/>
  <c r="J123" i="8"/>
  <c r="H123" i="8"/>
  <c r="L139" i="8"/>
  <c r="J138" i="8"/>
  <c r="T186" i="8"/>
  <c r="R186" i="8"/>
  <c r="G186" i="8" s="1"/>
  <c r="X186" i="8"/>
  <c r="M186" i="8" s="1"/>
  <c r="W186" i="8"/>
  <c r="L186" i="8" s="1"/>
  <c r="V186" i="8"/>
  <c r="K186" i="8" s="1"/>
  <c r="S186" i="8"/>
  <c r="H186" i="8" s="1"/>
  <c r="J225" i="8"/>
  <c r="K225" i="8"/>
  <c r="X223" i="8"/>
  <c r="M223" i="8" s="1"/>
  <c r="W223" i="8"/>
  <c r="L223" i="8" s="1"/>
  <c r="V223" i="8"/>
  <c r="K223" i="8" s="1"/>
  <c r="T223" i="8"/>
  <c r="I223" i="8" s="1"/>
  <c r="S223" i="8"/>
  <c r="H223" i="8" s="1"/>
  <c r="R223" i="8"/>
  <c r="G223" i="8" s="1"/>
  <c r="X209" i="8"/>
  <c r="M209" i="8" s="1"/>
  <c r="R209" i="8"/>
  <c r="G209" i="8" s="1"/>
  <c r="W209" i="8"/>
  <c r="L209" i="8" s="1"/>
  <c r="V209" i="8"/>
  <c r="K209" i="8" s="1"/>
  <c r="T209" i="8"/>
  <c r="I209" i="8" s="1"/>
  <c r="S209" i="8"/>
  <c r="H209" i="8" s="1"/>
  <c r="S212" i="8"/>
  <c r="R212" i="8"/>
  <c r="G212" i="8" s="1"/>
  <c r="V212" i="8"/>
  <c r="T212" i="8"/>
  <c r="I212" i="8" s="1"/>
  <c r="W212" i="8"/>
  <c r="X212" i="8"/>
  <c r="H202" i="8"/>
  <c r="K202" i="8"/>
  <c r="J202" i="8"/>
  <c r="I202" i="8"/>
  <c r="G202" i="8"/>
  <c r="M202" i="8"/>
  <c r="L202" i="8"/>
  <c r="W188" i="8"/>
  <c r="L188" i="8" s="1"/>
  <c r="T188" i="8"/>
  <c r="I188" i="8" s="1"/>
  <c r="R188" i="8"/>
  <c r="G188" i="8" s="1"/>
  <c r="X188" i="8"/>
  <c r="M188" i="8" s="1"/>
  <c r="V188" i="8"/>
  <c r="K188" i="8" s="1"/>
  <c r="S188" i="8"/>
  <c r="H188" i="8" s="1"/>
  <c r="W215" i="8"/>
  <c r="L215" i="8" s="1"/>
  <c r="V215" i="8"/>
  <c r="K215" i="8" s="1"/>
  <c r="T215" i="8"/>
  <c r="I215" i="8" s="1"/>
  <c r="X215" i="8"/>
  <c r="M215" i="8" s="1"/>
  <c r="S215" i="8"/>
  <c r="H215" i="8" s="1"/>
  <c r="R215" i="8"/>
  <c r="G215" i="8" s="1"/>
  <c r="J148" i="8"/>
  <c r="M148" i="8"/>
  <c r="G148" i="8"/>
  <c r="X138" i="8"/>
  <c r="M138" i="8" s="1"/>
  <c r="W138" i="8"/>
  <c r="L138" i="8" s="1"/>
  <c r="S138" i="8"/>
  <c r="H138" i="8" s="1"/>
  <c r="V138" i="8"/>
  <c r="K138" i="8" s="1"/>
  <c r="T138" i="8"/>
  <c r="I138" i="8" s="1"/>
  <c r="R138" i="8"/>
  <c r="G138" i="8" s="1"/>
  <c r="W129" i="8"/>
  <c r="L129" i="8" s="1"/>
  <c r="V129" i="8"/>
  <c r="K129" i="8" s="1"/>
  <c r="R129" i="8"/>
  <c r="G129" i="8" s="1"/>
  <c r="X129" i="8"/>
  <c r="M129" i="8" s="1"/>
  <c r="T129" i="8"/>
  <c r="I129" i="8" s="1"/>
  <c r="S129" i="8"/>
  <c r="H129" i="8" s="1"/>
  <c r="S122" i="8"/>
  <c r="H122" i="8" s="1"/>
  <c r="V122" i="8"/>
  <c r="K122" i="8" s="1"/>
  <c r="T122" i="8"/>
  <c r="I122" i="8" s="1"/>
  <c r="R122" i="8"/>
  <c r="G122" i="8" s="1"/>
  <c r="W122" i="8"/>
  <c r="L122" i="8" s="1"/>
  <c r="X122" i="8"/>
  <c r="M122" i="8" s="1"/>
  <c r="L228" i="8"/>
  <c r="K228" i="8"/>
  <c r="J228" i="8"/>
  <c r="I228" i="8"/>
  <c r="H228" i="8"/>
  <c r="G228" i="8"/>
  <c r="M228" i="8"/>
  <c r="R156" i="8"/>
  <c r="G156" i="8" s="1"/>
  <c r="X156" i="8"/>
  <c r="M156" i="8" s="1"/>
  <c r="W156" i="8"/>
  <c r="L156" i="8" s="1"/>
  <c r="S156" i="8"/>
  <c r="H156" i="8" s="1"/>
  <c r="T156" i="8"/>
  <c r="I156" i="8" s="1"/>
  <c r="V156" i="8"/>
  <c r="K156" i="8" s="1"/>
  <c r="R192" i="8"/>
  <c r="X192" i="8"/>
  <c r="W192" i="8"/>
  <c r="V192" i="8"/>
  <c r="K192" i="8" s="1"/>
  <c r="T192" i="8"/>
  <c r="I192" i="8" s="1"/>
  <c r="S192" i="8"/>
  <c r="H192" i="8" s="1"/>
  <c r="T142" i="8"/>
  <c r="I142" i="8" s="1"/>
  <c r="X142" i="8"/>
  <c r="M142" i="8" s="1"/>
  <c r="V142" i="8"/>
  <c r="K142" i="8" s="1"/>
  <c r="S142" i="8"/>
  <c r="H142" i="8" s="1"/>
  <c r="R142" i="8"/>
  <c r="W142" i="8"/>
  <c r="L142" i="8" s="1"/>
  <c r="J150" i="8"/>
  <c r="K150" i="8"/>
  <c r="J192" i="8"/>
  <c r="L220" i="8"/>
  <c r="K220" i="8"/>
  <c r="J220" i="8"/>
  <c r="I220" i="8"/>
  <c r="H220" i="8"/>
  <c r="M220" i="8"/>
  <c r="G220" i="8"/>
  <c r="X231" i="8"/>
  <c r="M231" i="8" s="1"/>
  <c r="W231" i="8"/>
  <c r="L231" i="8" s="1"/>
  <c r="V231" i="8"/>
  <c r="T231" i="8"/>
  <c r="S231" i="8"/>
  <c r="R231" i="8"/>
  <c r="W200" i="8"/>
  <c r="L200" i="8" s="1"/>
  <c r="T200" i="8"/>
  <c r="I200" i="8" s="1"/>
  <c r="S200" i="8"/>
  <c r="H200" i="8" s="1"/>
  <c r="R200" i="8"/>
  <c r="G200" i="8" s="1"/>
  <c r="X200" i="8"/>
  <c r="M200" i="8" s="1"/>
  <c r="V200" i="8"/>
  <c r="K200" i="8" s="1"/>
  <c r="X201" i="8"/>
  <c r="W201" i="8"/>
  <c r="V201" i="8"/>
  <c r="T201" i="8"/>
  <c r="I201" i="8" s="1"/>
  <c r="S201" i="8"/>
  <c r="R201" i="8"/>
  <c r="G201" i="8" s="1"/>
  <c r="G178" i="8"/>
  <c r="M178" i="8"/>
  <c r="L178" i="8"/>
  <c r="K178" i="8"/>
  <c r="J178" i="8"/>
  <c r="I178" i="8"/>
  <c r="H178" i="8"/>
  <c r="J171" i="8"/>
  <c r="T150" i="8"/>
  <c r="I150" i="8" s="1"/>
  <c r="R150" i="8"/>
  <c r="G150" i="8" s="1"/>
  <c r="W150" i="8"/>
  <c r="L150" i="8" s="1"/>
  <c r="V150" i="8"/>
  <c r="S150" i="8"/>
  <c r="H150" i="8" s="1"/>
  <c r="X150" i="8"/>
  <c r="M150" i="8" s="1"/>
  <c r="L191" i="8"/>
  <c r="W146" i="8"/>
  <c r="L146" i="8" s="1"/>
  <c r="T146" i="8"/>
  <c r="I146" i="8" s="1"/>
  <c r="X146" i="8"/>
  <c r="V146" i="8"/>
  <c r="S146" i="8"/>
  <c r="H146" i="8" s="1"/>
  <c r="R146" i="8"/>
  <c r="X154" i="8"/>
  <c r="W154" i="8"/>
  <c r="V154" i="8"/>
  <c r="K154" i="8" s="1"/>
  <c r="T154" i="8"/>
  <c r="S154" i="8"/>
  <c r="R154" i="8"/>
  <c r="R140" i="8"/>
  <c r="W140" i="8"/>
  <c r="L140" i="8" s="1"/>
  <c r="X140" i="8"/>
  <c r="M140" i="8" s="1"/>
  <c r="V140" i="8"/>
  <c r="K140" i="8" s="1"/>
  <c r="T140" i="8"/>
  <c r="I140" i="8" s="1"/>
  <c r="S140" i="8"/>
  <c r="H140" i="8" s="1"/>
  <c r="J122" i="8"/>
  <c r="V135" i="8"/>
  <c r="K135" i="8" s="1"/>
  <c r="T135" i="8"/>
  <c r="I135" i="8" s="1"/>
  <c r="S135" i="8"/>
  <c r="H135" i="8" s="1"/>
  <c r="X135" i="8"/>
  <c r="M135" i="8" s="1"/>
  <c r="W135" i="8"/>
  <c r="L135" i="8" s="1"/>
  <c r="R135" i="8"/>
  <c r="G135" i="8" s="1"/>
  <c r="M222" i="8"/>
  <c r="K222" i="8"/>
  <c r="J222" i="8"/>
  <c r="I222" i="8"/>
  <c r="H222" i="8"/>
  <c r="J197" i="8"/>
  <c r="V229" i="8"/>
  <c r="T229" i="8"/>
  <c r="I229" i="8" s="1"/>
  <c r="S229" i="8"/>
  <c r="H229" i="8" s="1"/>
  <c r="R229" i="8"/>
  <c r="G229" i="8" s="1"/>
  <c r="W229" i="8"/>
  <c r="X229" i="8"/>
  <c r="M229" i="8" s="1"/>
  <c r="J212" i="8"/>
  <c r="L212" i="8"/>
  <c r="G231" i="8"/>
  <c r="J231" i="8"/>
  <c r="J182" i="8"/>
  <c r="H182" i="8"/>
  <c r="M182" i="8"/>
  <c r="J207" i="8"/>
  <c r="W207" i="8"/>
  <c r="L207" i="8" s="1"/>
  <c r="V207" i="8"/>
  <c r="K207" i="8" s="1"/>
  <c r="X207" i="8"/>
  <c r="M207" i="8" s="1"/>
  <c r="T207" i="8"/>
  <c r="I207" i="8" s="1"/>
  <c r="S207" i="8"/>
  <c r="H207" i="8" s="1"/>
  <c r="R207" i="8"/>
  <c r="G207" i="8" s="1"/>
  <c r="G170" i="8"/>
  <c r="J170" i="8"/>
  <c r="L170" i="8"/>
  <c r="I170" i="8"/>
  <c r="H170" i="8"/>
  <c r="T171" i="8"/>
  <c r="I171" i="8" s="1"/>
  <c r="S171" i="8"/>
  <c r="V171" i="8"/>
  <c r="K171" i="8" s="1"/>
  <c r="R171" i="8"/>
  <c r="G171" i="8" s="1"/>
  <c r="W171" i="8"/>
  <c r="L171" i="8" s="1"/>
  <c r="X171" i="8"/>
  <c r="M171" i="8" s="1"/>
  <c r="X179" i="8"/>
  <c r="M179" i="8" s="1"/>
  <c r="W179" i="8"/>
  <c r="L179" i="8" s="1"/>
  <c r="V179" i="8"/>
  <c r="K179" i="8" s="1"/>
  <c r="T179" i="8"/>
  <c r="I179" i="8" s="1"/>
  <c r="S179" i="8"/>
  <c r="H179" i="8" s="1"/>
  <c r="R179" i="8"/>
  <c r="G179" i="8" s="1"/>
  <c r="K145" i="8"/>
  <c r="M145" i="8"/>
  <c r="L145" i="8"/>
  <c r="J145" i="8"/>
  <c r="I145" i="8"/>
  <c r="H145" i="8"/>
  <c r="J135" i="8"/>
  <c r="T175" i="8"/>
  <c r="I175" i="8" s="1"/>
  <c r="S175" i="8"/>
  <c r="H175" i="8" s="1"/>
  <c r="X175" i="8"/>
  <c r="M175" i="8" s="1"/>
  <c r="W175" i="8"/>
  <c r="V175" i="8"/>
  <c r="K175" i="8" s="1"/>
  <c r="R175" i="8"/>
  <c r="G175" i="8" s="1"/>
  <c r="L134" i="8"/>
  <c r="K134" i="8"/>
  <c r="J134" i="8"/>
  <c r="G134" i="8"/>
  <c r="M134" i="8"/>
  <c r="I134" i="8"/>
  <c r="H134" i="8"/>
  <c r="M221" i="8"/>
  <c r="L221" i="8"/>
  <c r="K221" i="8"/>
  <c r="J221" i="8"/>
  <c r="I221" i="8"/>
  <c r="H221" i="8"/>
  <c r="G221" i="8"/>
  <c r="K204" i="8"/>
  <c r="J204" i="8"/>
  <c r="M204" i="8"/>
  <c r="L204" i="8"/>
  <c r="I204" i="8"/>
  <c r="H204" i="8"/>
  <c r="G204" i="8"/>
  <c r="J186" i="8"/>
  <c r="I186" i="8"/>
  <c r="X197" i="8"/>
  <c r="M197" i="8" s="1"/>
  <c r="W197" i="8"/>
  <c r="L197" i="8" s="1"/>
  <c r="V197" i="8"/>
  <c r="K197" i="8" s="1"/>
  <c r="T197" i="8"/>
  <c r="I197" i="8" s="1"/>
  <c r="S197" i="8"/>
  <c r="R197" i="8"/>
  <c r="G197" i="8" s="1"/>
  <c r="J217" i="8"/>
  <c r="L217" i="8"/>
  <c r="L213" i="8"/>
  <c r="K213" i="8"/>
  <c r="J213" i="8"/>
  <c r="M213" i="8"/>
  <c r="I213" i="8"/>
  <c r="H213" i="8"/>
  <c r="G213" i="8"/>
  <c r="T194" i="8"/>
  <c r="I194" i="8" s="1"/>
  <c r="S194" i="8"/>
  <c r="H194" i="8" s="1"/>
  <c r="R194" i="8"/>
  <c r="G194" i="8" s="1"/>
  <c r="X194" i="8"/>
  <c r="M194" i="8" s="1"/>
  <c r="W194" i="8"/>
  <c r="L194" i="8" s="1"/>
  <c r="V194" i="8"/>
  <c r="K194" i="8" s="1"/>
  <c r="J188" i="8"/>
  <c r="S174" i="8"/>
  <c r="R174" i="8"/>
  <c r="G174" i="8" s="1"/>
  <c r="X174" i="8"/>
  <c r="M174" i="8" s="1"/>
  <c r="W174" i="8"/>
  <c r="L174" i="8" s="1"/>
  <c r="V174" i="8"/>
  <c r="K174" i="8" s="1"/>
  <c r="T174" i="8"/>
  <c r="I174" i="8" s="1"/>
  <c r="X162" i="8"/>
  <c r="R162" i="8"/>
  <c r="G162" i="8" s="1"/>
  <c r="T162" i="8"/>
  <c r="I162" i="8" s="1"/>
  <c r="S162" i="8"/>
  <c r="H162" i="8" s="1"/>
  <c r="V162" i="8"/>
  <c r="K162" i="8" s="1"/>
  <c r="W162" i="8"/>
  <c r="L162" i="8" s="1"/>
  <c r="X131" i="8"/>
  <c r="M131" i="8" s="1"/>
  <c r="T131" i="8"/>
  <c r="I131" i="8" s="1"/>
  <c r="R131" i="8"/>
  <c r="G131" i="8" s="1"/>
  <c r="W131" i="8"/>
  <c r="L131" i="8" s="1"/>
  <c r="V131" i="8"/>
  <c r="K131" i="8" s="1"/>
  <c r="S131" i="8"/>
  <c r="H131" i="8" s="1"/>
  <c r="H127" i="8"/>
  <c r="G127" i="8"/>
  <c r="M127" i="8"/>
  <c r="L127" i="8"/>
  <c r="K127" i="8"/>
  <c r="I127" i="8"/>
  <c r="J127" i="8"/>
  <c r="G125" i="8"/>
  <c r="M125" i="8"/>
  <c r="H125" i="8"/>
  <c r="J125" i="8"/>
  <c r="G130" i="8"/>
  <c r="K130" i="8"/>
  <c r="L130" i="8"/>
  <c r="J130" i="8"/>
  <c r="J140" i="8"/>
  <c r="G140" i="8"/>
  <c r="L229" i="8"/>
  <c r="K229" i="8"/>
  <c r="J229" i="8"/>
  <c r="V176" i="8"/>
  <c r="K176" i="8" s="1"/>
  <c r="T176" i="8"/>
  <c r="I176" i="8" s="1"/>
  <c r="R176" i="8"/>
  <c r="G176" i="8" s="1"/>
  <c r="X176" i="8"/>
  <c r="M176" i="8" s="1"/>
  <c r="W176" i="8"/>
  <c r="L176" i="8" s="1"/>
  <c r="S176" i="8"/>
  <c r="H176" i="8" s="1"/>
  <c r="T167" i="8"/>
  <c r="I167" i="8" s="1"/>
  <c r="X167" i="8"/>
  <c r="M167" i="8" s="1"/>
  <c r="W167" i="8"/>
  <c r="L167" i="8" s="1"/>
  <c r="V167" i="8"/>
  <c r="K167" i="8" s="1"/>
  <c r="S167" i="8"/>
  <c r="H167" i="8" s="1"/>
  <c r="R167" i="8"/>
  <c r="G167" i="8" s="1"/>
  <c r="J174" i="8"/>
  <c r="H174" i="8"/>
  <c r="L158" i="8"/>
  <c r="K158" i="8"/>
  <c r="J158" i="8"/>
  <c r="W196" i="8"/>
  <c r="V196" i="8"/>
  <c r="T196" i="8"/>
  <c r="I196" i="8" s="1"/>
  <c r="S196" i="8"/>
  <c r="R196" i="8"/>
  <c r="G196" i="8" s="1"/>
  <c r="X196" i="8"/>
  <c r="M196" i="8" s="1"/>
  <c r="S163" i="8"/>
  <c r="H163" i="8" s="1"/>
  <c r="R163" i="8"/>
  <c r="G163" i="8" s="1"/>
  <c r="X163" i="8"/>
  <c r="M163" i="8" s="1"/>
  <c r="W163" i="8"/>
  <c r="V163" i="8"/>
  <c r="K163" i="8" s="1"/>
  <c r="T163" i="8"/>
  <c r="I163" i="8" s="1"/>
  <c r="J162" i="8"/>
  <c r="M162" i="8"/>
  <c r="M137" i="8"/>
  <c r="I137" i="8"/>
  <c r="J142" i="8"/>
  <c r="G142" i="8"/>
  <c r="I231" i="8" l="1"/>
  <c r="L201" i="8"/>
  <c r="H137" i="8"/>
  <c r="K196" i="8"/>
  <c r="H130" i="8"/>
  <c r="K125" i="8"/>
  <c r="M217" i="8"/>
  <c r="H231" i="8"/>
  <c r="L192" i="8"/>
  <c r="H225" i="8"/>
  <c r="G225" i="8"/>
  <c r="L137" i="8"/>
  <c r="L196" i="8"/>
  <c r="M130" i="8"/>
  <c r="I125" i="8"/>
  <c r="G217" i="8"/>
  <c r="M192" i="8"/>
  <c r="M212" i="8"/>
  <c r="I225" i="8"/>
  <c r="J137" i="8"/>
  <c r="I217" i="8"/>
  <c r="I154" i="8"/>
  <c r="K231" i="8"/>
  <c r="G192" i="8"/>
  <c r="H201" i="8"/>
  <c r="K212" i="8"/>
  <c r="L225" i="8"/>
  <c r="H212" i="8"/>
  <c r="M154" i="8"/>
  <c r="G137" i="8"/>
  <c r="H217" i="8"/>
  <c r="H171" i="8"/>
  <c r="G222" i="8"/>
  <c r="G146" i="8"/>
  <c r="K201" i="8"/>
  <c r="L185" i="8"/>
  <c r="G154" i="8"/>
  <c r="K146" i="8"/>
  <c r="M201" i="8"/>
  <c r="I185" i="8"/>
  <c r="H196" i="8"/>
  <c r="H197" i="8"/>
  <c r="H154" i="8"/>
  <c r="M146" i="8"/>
  <c r="G185" i="8"/>
  <c r="H185" i="8"/>
  <c r="G210" i="8"/>
  <c r="K210" i="8"/>
  <c r="J210" i="8"/>
  <c r="K185" i="8"/>
  <c r="L210" i="8"/>
  <c r="M185" i="8"/>
  <c r="H210" i="8"/>
  <c r="M210" i="8"/>
  <c r="L154" i="8"/>
  <c r="L175" i="8"/>
  <c r="L163" i="8"/>
  <c r="R2" i="1" l="1"/>
  <c r="Q2" i="1"/>
  <c r="K20" i="12" l="1"/>
  <c r="M20" i="12"/>
  <c r="J20" i="12"/>
  <c r="Z115" i="8"/>
  <c r="AB29" i="10" l="1"/>
  <c r="AA25" i="10"/>
  <c r="AA26" i="10"/>
  <c r="AA27" i="10"/>
  <c r="AA24" i="10"/>
  <c r="AB21" i="10"/>
  <c r="AB22" i="10"/>
  <c r="B9" i="7" l="1"/>
  <c r="B9" i="1"/>
  <c r="B27" i="7"/>
  <c r="B27" i="1" l="1"/>
  <c r="B23" i="1"/>
  <c r="Q3" i="1" s="1"/>
  <c r="C34" i="6"/>
  <c r="B15" i="1" l="1"/>
  <c r="R3" i="1" s="1"/>
  <c r="E7" i="1" l="1"/>
  <c r="AA5" i="1"/>
  <c r="B19" i="1"/>
  <c r="E6"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5" i="1"/>
  <c r="E5"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6" i="7"/>
  <c r="M6" i="7" s="1"/>
  <c r="I8" i="17" s="1"/>
  <c r="E7" i="7"/>
  <c r="E8" i="7"/>
  <c r="E9" i="7"/>
  <c r="E10" i="7"/>
  <c r="E11" i="7"/>
  <c r="E12" i="7"/>
  <c r="E13" i="7"/>
  <c r="E14" i="7"/>
  <c r="E15" i="7"/>
  <c r="E16" i="7"/>
  <c r="E17" i="7"/>
  <c r="E18" i="7"/>
  <c r="E19" i="7"/>
  <c r="E20" i="7"/>
  <c r="E21" i="7"/>
  <c r="E22" i="7"/>
  <c r="E23" i="7"/>
  <c r="E24" i="7"/>
  <c r="E25" i="7"/>
  <c r="E26" i="7"/>
  <c r="E27" i="7"/>
  <c r="E28" i="7"/>
  <c r="E29" i="7"/>
  <c r="B8" i="4"/>
  <c r="B7" i="4"/>
  <c r="B4" i="4"/>
  <c r="B5" i="4"/>
  <c r="B6" i="4"/>
  <c r="H3" i="4" s="1"/>
  <c r="H4" i="4" s="1"/>
  <c r="H5" i="4" s="1"/>
  <c r="H6" i="4" s="1"/>
  <c r="H7" i="4" s="1"/>
  <c r="H8" i="4" s="1"/>
  <c r="H9" i="4" s="1"/>
  <c r="H10" i="4" s="1"/>
  <c r="H11" i="4" s="1"/>
  <c r="H12" i="4" s="1"/>
  <c r="H13" i="4" s="1"/>
  <c r="H14" i="4" s="1"/>
  <c r="H15" i="4" s="1"/>
  <c r="H16" i="4" s="1"/>
  <c r="H17" i="4" s="1"/>
  <c r="H18" i="4" s="1"/>
  <c r="B3" i="4"/>
  <c r="A220" i="10"/>
  <c r="A221" i="10"/>
  <c r="A222" i="10"/>
  <c r="A223" i="10"/>
  <c r="A224" i="10"/>
  <c r="A225" i="10"/>
  <c r="A226" i="10"/>
  <c r="A227" i="10"/>
  <c r="A228"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119" i="10"/>
  <c r="B11" i="4" l="1"/>
  <c r="AB25" i="10" s="1"/>
  <c r="E3" i="4"/>
  <c r="E4" i="4" s="1"/>
  <c r="E5" i="4" s="1"/>
  <c r="E6" i="4" s="1"/>
  <c r="E7" i="4" s="1"/>
  <c r="E8" i="4" s="1"/>
  <c r="E9" i="4" s="1"/>
  <c r="E10" i="4" s="1"/>
  <c r="E11" i="4" s="1"/>
  <c r="E12" i="4" s="1"/>
  <c r="E13" i="4" s="1"/>
  <c r="E14" i="4" s="1"/>
  <c r="E15" i="4" s="1"/>
  <c r="E16" i="4" s="1"/>
  <c r="E17" i="4" s="1"/>
  <c r="E18" i="4" s="1"/>
  <c r="I16" i="4"/>
  <c r="I4" i="4"/>
  <c r="F7" i="4"/>
  <c r="G7" i="4" s="1"/>
  <c r="I13" i="4"/>
  <c r="F17" i="4"/>
  <c r="G17" i="4" s="1"/>
  <c r="F15" i="4"/>
  <c r="G15" i="4" s="1"/>
  <c r="F4" i="4"/>
  <c r="G4" i="4" s="1"/>
  <c r="F13" i="4"/>
  <c r="G13" i="4" s="1"/>
  <c r="I6" i="4"/>
  <c r="F3" i="4"/>
  <c r="G3" i="4" s="1"/>
  <c r="F5" i="4"/>
  <c r="G5" i="4" s="1"/>
  <c r="I7" i="4"/>
  <c r="I10" i="4"/>
  <c r="F14" i="4"/>
  <c r="G14" i="4" s="1"/>
  <c r="F12" i="4"/>
  <c r="G12" i="4" s="1"/>
  <c r="I18" i="4"/>
  <c r="F16" i="4"/>
  <c r="G16" i="4" s="1"/>
  <c r="F8" i="4"/>
  <c r="G8" i="4" s="1"/>
  <c r="F11" i="4"/>
  <c r="G11" i="4" s="1"/>
  <c r="I17" i="4"/>
  <c r="F9" i="4"/>
  <c r="G9" i="4" s="1"/>
  <c r="F6" i="4"/>
  <c r="G6" i="4" s="1"/>
  <c r="I15" i="4"/>
  <c r="I9" i="4"/>
  <c r="F10" i="4"/>
  <c r="G10" i="4" s="1"/>
  <c r="I3" i="4"/>
  <c r="J3" i="4" s="1"/>
  <c r="J4" i="4" s="1"/>
  <c r="J5" i="4" s="1"/>
  <c r="J6" i="4" s="1"/>
  <c r="J7" i="4" s="1"/>
  <c r="J8" i="4" s="1"/>
  <c r="J9" i="4" s="1"/>
  <c r="J10" i="4" s="1"/>
  <c r="J11" i="4" s="1"/>
  <c r="J12" i="4" s="1"/>
  <c r="J13" i="4" s="1"/>
  <c r="J14" i="4" s="1"/>
  <c r="J15" i="4" s="1"/>
  <c r="J16" i="4" s="1"/>
  <c r="J17" i="4" s="1"/>
  <c r="J18" i="4" s="1"/>
  <c r="I8" i="4"/>
  <c r="I11" i="4"/>
  <c r="I14" i="4"/>
  <c r="F18" i="4"/>
  <c r="G18" i="4" s="1"/>
  <c r="I5" i="4"/>
  <c r="I12" i="4"/>
  <c r="B10" i="4"/>
  <c r="AB24" i="10" s="1"/>
  <c r="M10" i="7"/>
  <c r="I12" i="17" s="1"/>
  <c r="B5" i="1"/>
  <c r="A118" i="10"/>
  <c r="D115" i="10"/>
  <c r="J115" i="10" s="1"/>
  <c r="A115" i="10"/>
  <c r="A115" i="8"/>
  <c r="AF2" i="8"/>
  <c r="AB2" i="8"/>
  <c r="AA1" i="8"/>
  <c r="M114" i="7"/>
  <c r="M110" i="7"/>
  <c r="M109" i="7"/>
  <c r="A104" i="10"/>
  <c r="M106" i="7"/>
  <c r="A101" i="8"/>
  <c r="M100" i="7"/>
  <c r="M98" i="7"/>
  <c r="M97" i="7"/>
  <c r="M96" i="7"/>
  <c r="M94" i="7"/>
  <c r="I96" i="17" s="1"/>
  <c r="M93" i="7"/>
  <c r="I95" i="17" s="1"/>
  <c r="M92" i="7"/>
  <c r="I94" i="17" s="1"/>
  <c r="M90" i="7"/>
  <c r="I92" i="17" s="1"/>
  <c r="M89" i="7"/>
  <c r="I91" i="17" s="1"/>
  <c r="M88" i="7"/>
  <c r="I90" i="17" s="1"/>
  <c r="A85" i="8"/>
  <c r="M85" i="7"/>
  <c r="I87" i="17" s="1"/>
  <c r="M84" i="7"/>
  <c r="I86" i="17" s="1"/>
  <c r="M83" i="7"/>
  <c r="I85" i="17" s="1"/>
  <c r="M82" i="7"/>
  <c r="I84" i="17" s="1"/>
  <c r="M81" i="7"/>
  <c r="I83" i="17" s="1"/>
  <c r="M80" i="7"/>
  <c r="I82" i="17" s="1"/>
  <c r="M79" i="7"/>
  <c r="I81" i="17" s="1"/>
  <c r="M78" i="7"/>
  <c r="I80" i="17" s="1"/>
  <c r="M77" i="7"/>
  <c r="I79" i="17" s="1"/>
  <c r="M76" i="7"/>
  <c r="I78" i="17" s="1"/>
  <c r="M75" i="7"/>
  <c r="I77" i="17" s="1"/>
  <c r="M74" i="7"/>
  <c r="I76" i="17" s="1"/>
  <c r="M73" i="7"/>
  <c r="I75" i="17" s="1"/>
  <c r="M72" i="7"/>
  <c r="I74" i="17" s="1"/>
  <c r="A68" i="10"/>
  <c r="M70" i="7"/>
  <c r="I72" i="17" s="1"/>
  <c r="M69" i="7"/>
  <c r="I71" i="17" s="1"/>
  <c r="M68" i="7"/>
  <c r="I70" i="17" s="1"/>
  <c r="M67" i="7"/>
  <c r="I69" i="17" s="1"/>
  <c r="M66" i="7"/>
  <c r="I68" i="17" s="1"/>
  <c r="M65" i="7"/>
  <c r="I67" i="17" s="1"/>
  <c r="M64" i="7"/>
  <c r="I66" i="17" s="1"/>
  <c r="M63" i="7"/>
  <c r="I65" i="17" s="1"/>
  <c r="M62" i="7"/>
  <c r="I64" i="17" s="1"/>
  <c r="M61" i="7"/>
  <c r="I63" i="17" s="1"/>
  <c r="M59" i="7"/>
  <c r="I61" i="17" s="1"/>
  <c r="M58" i="7"/>
  <c r="I60" i="17" s="1"/>
  <c r="M57" i="7"/>
  <c r="I59" i="17" s="1"/>
  <c r="M54" i="7"/>
  <c r="I56" i="17" s="1"/>
  <c r="M53" i="7"/>
  <c r="I55" i="17" s="1"/>
  <c r="M50" i="7"/>
  <c r="I52" i="17" s="1"/>
  <c r="M49" i="7"/>
  <c r="I51" i="17" s="1"/>
  <c r="M46" i="7"/>
  <c r="I48" i="17" s="1"/>
  <c r="M42" i="7"/>
  <c r="I44" i="17" s="1"/>
  <c r="M39" i="7"/>
  <c r="I41" i="17" s="1"/>
  <c r="M38" i="7"/>
  <c r="I40" i="17" s="1"/>
  <c r="M35" i="7"/>
  <c r="I37" i="17" s="1"/>
  <c r="M30" i="7"/>
  <c r="I32" i="17" s="1"/>
  <c r="M29" i="7"/>
  <c r="I31" i="17" s="1"/>
  <c r="M28" i="7"/>
  <c r="I30" i="17" s="1"/>
  <c r="M26" i="7"/>
  <c r="I28" i="17" s="1"/>
  <c r="M24" i="7"/>
  <c r="I26" i="17" s="1"/>
  <c r="M23" i="7"/>
  <c r="I25" i="17" s="1"/>
  <c r="M22" i="7"/>
  <c r="I24" i="17" s="1"/>
  <c r="M21" i="7"/>
  <c r="I23" i="17" s="1"/>
  <c r="A17" i="10"/>
  <c r="M19" i="7"/>
  <c r="I21" i="17" s="1"/>
  <c r="M17" i="7"/>
  <c r="I19" i="17" s="1"/>
  <c r="M15" i="7"/>
  <c r="I17" i="17" s="1"/>
  <c r="M14" i="7"/>
  <c r="I16" i="17" s="1"/>
  <c r="M13" i="7"/>
  <c r="I15" i="17" s="1"/>
  <c r="M11" i="7"/>
  <c r="I13" i="17" s="1"/>
  <c r="M9" i="7"/>
  <c r="I11" i="17" s="1"/>
  <c r="M7" i="7"/>
  <c r="I9" i="17" s="1"/>
  <c r="N6" i="7"/>
  <c r="B5" i="7"/>
  <c r="N98" i="7" l="1"/>
  <c r="I100" i="17"/>
  <c r="N100" i="7"/>
  <c r="I102" i="17"/>
  <c r="N106" i="7"/>
  <c r="I108" i="17"/>
  <c r="N109" i="7"/>
  <c r="I111" i="17"/>
  <c r="N96" i="7"/>
  <c r="I98" i="17"/>
  <c r="N110" i="7"/>
  <c r="I112" i="17"/>
  <c r="N97" i="7"/>
  <c r="I99" i="17"/>
  <c r="N114" i="7"/>
  <c r="I116" i="17"/>
  <c r="B13" i="4"/>
  <c r="AB27" i="10" s="1"/>
  <c r="N61" i="7"/>
  <c r="N10" i="7"/>
  <c r="N17" i="7"/>
  <c r="N46" i="7"/>
  <c r="N28" i="7"/>
  <c r="N70" i="7"/>
  <c r="N29" i="7"/>
  <c r="N50" i="7"/>
  <c r="N79" i="7"/>
  <c r="N88" i="7"/>
  <c r="N7" i="7"/>
  <c r="N30" i="7"/>
  <c r="N53" i="7"/>
  <c r="N64" i="7"/>
  <c r="N72" i="7"/>
  <c r="N80" i="7"/>
  <c r="N89" i="7"/>
  <c r="N9" i="7"/>
  <c r="N21" i="7"/>
  <c r="N35" i="7"/>
  <c r="N54" i="7"/>
  <c r="N65" i="7"/>
  <c r="N73" i="7"/>
  <c r="N81" i="7"/>
  <c r="N90" i="7"/>
  <c r="N15" i="7"/>
  <c r="N69" i="7"/>
  <c r="N49" i="7"/>
  <c r="N62" i="7"/>
  <c r="N78" i="7"/>
  <c r="N19" i="7"/>
  <c r="N63" i="7"/>
  <c r="N11" i="7"/>
  <c r="N22" i="7"/>
  <c r="N38" i="7"/>
  <c r="N57" i="7"/>
  <c r="N66" i="7"/>
  <c r="N74" i="7"/>
  <c r="N82" i="7"/>
  <c r="N92" i="7"/>
  <c r="N13" i="7"/>
  <c r="N23" i="7"/>
  <c r="N39" i="7"/>
  <c r="N58" i="7"/>
  <c r="N67" i="7"/>
  <c r="N75" i="7"/>
  <c r="N83" i="7"/>
  <c r="N93" i="7"/>
  <c r="N14" i="7"/>
  <c r="N24" i="7"/>
  <c r="N42" i="7"/>
  <c r="N59" i="7"/>
  <c r="N68" i="7"/>
  <c r="N76" i="7"/>
  <c r="N84" i="7"/>
  <c r="N94" i="7"/>
  <c r="N26" i="7"/>
  <c r="N77" i="7"/>
  <c r="N85" i="7"/>
  <c r="N153" i="8"/>
  <c r="C34" i="10" s="1"/>
  <c r="J34" i="10" s="1"/>
  <c r="N147" i="8"/>
  <c r="C28" i="10" s="1"/>
  <c r="J28" i="10" s="1"/>
  <c r="N121" i="8"/>
  <c r="C2" i="10" s="1"/>
  <c r="J2" i="10" s="1"/>
  <c r="K2" i="10" s="1"/>
  <c r="N177" i="8"/>
  <c r="C58" i="10" s="1"/>
  <c r="J58" i="10" s="1"/>
  <c r="N206" i="8"/>
  <c r="C87" i="10" s="1"/>
  <c r="J87" i="10" s="1"/>
  <c r="N215" i="8"/>
  <c r="C96" i="10" s="1"/>
  <c r="J96" i="10" s="1"/>
  <c r="N184" i="8"/>
  <c r="C65" i="10" s="1"/>
  <c r="J65" i="10" s="1"/>
  <c r="N224" i="8"/>
  <c r="C105" i="10" s="1"/>
  <c r="J105" i="10" s="1"/>
  <c r="N124" i="8"/>
  <c r="C5" i="10" s="1"/>
  <c r="J5" i="10" s="1"/>
  <c r="N195" i="8"/>
  <c r="C76" i="10" s="1"/>
  <c r="J76" i="10" s="1"/>
  <c r="N136" i="8"/>
  <c r="C17" i="10" s="1"/>
  <c r="J17" i="10" s="1"/>
  <c r="N187" i="8"/>
  <c r="C68" i="10" s="1"/>
  <c r="J68" i="10" s="1"/>
  <c r="N230" i="8"/>
  <c r="C111" i="10" s="1"/>
  <c r="J111" i="10" s="1"/>
  <c r="N190" i="8"/>
  <c r="C71" i="10" s="1"/>
  <c r="J71" i="10" s="1"/>
  <c r="N180" i="8"/>
  <c r="C61" i="10" s="1"/>
  <c r="J61" i="10" s="1"/>
  <c r="N164" i="8"/>
  <c r="C45" i="10" s="1"/>
  <c r="J45" i="10" s="1"/>
  <c r="N226" i="8"/>
  <c r="C107" i="10" s="1"/>
  <c r="J107" i="10" s="1"/>
  <c r="N161" i="8"/>
  <c r="C42" i="10" s="1"/>
  <c r="J42" i="10" s="1"/>
  <c r="N157" i="8"/>
  <c r="C38" i="10" s="1"/>
  <c r="J38" i="10" s="1"/>
  <c r="N149" i="8"/>
  <c r="C30" i="10" s="1"/>
  <c r="J30" i="10" s="1"/>
  <c r="N144" i="8"/>
  <c r="C25" i="10" s="1"/>
  <c r="J25" i="10" s="1"/>
  <c r="N160" i="8"/>
  <c r="C41" i="10" s="1"/>
  <c r="J41" i="10" s="1"/>
  <c r="N205" i="8"/>
  <c r="C86" i="10" s="1"/>
  <c r="J86" i="10" s="1"/>
  <c r="N185" i="8"/>
  <c r="C66" i="10" s="1"/>
  <c r="J66" i="10" s="1"/>
  <c r="N126" i="8"/>
  <c r="C7" i="10" s="1"/>
  <c r="J7" i="10" s="1"/>
  <c r="N151" i="8"/>
  <c r="C32" i="10" s="1"/>
  <c r="J32" i="10" s="1"/>
  <c r="N143" i="8"/>
  <c r="C24" i="10" s="1"/>
  <c r="J24" i="10" s="1"/>
  <c r="N210" i="8"/>
  <c r="C91" i="10" s="1"/>
  <c r="J91" i="10" s="1"/>
  <c r="N155" i="8"/>
  <c r="C36" i="10" s="1"/>
  <c r="J36" i="10" s="1"/>
  <c r="N211" i="8"/>
  <c r="C92" i="10" s="1"/>
  <c r="J92" i="10" s="1"/>
  <c r="N169" i="8"/>
  <c r="C50" i="10" s="1"/>
  <c r="J50" i="10" s="1"/>
  <c r="N132" i="8"/>
  <c r="C13" i="10" s="1"/>
  <c r="J13" i="10" s="1"/>
  <c r="N139" i="8"/>
  <c r="C20" i="10" s="1"/>
  <c r="J20" i="10" s="1"/>
  <c r="N191" i="8"/>
  <c r="C72" i="10" s="1"/>
  <c r="J72" i="10" s="1"/>
  <c r="N189" i="8"/>
  <c r="C70" i="10" s="1"/>
  <c r="J70" i="10" s="1"/>
  <c r="N227" i="8"/>
  <c r="C108" i="10" s="1"/>
  <c r="J108" i="10" s="1"/>
  <c r="N141" i="8"/>
  <c r="C22" i="10" s="1"/>
  <c r="J22" i="10" s="1"/>
  <c r="N208" i="8"/>
  <c r="C89" i="10" s="1"/>
  <c r="J89" i="10" s="1"/>
  <c r="N219" i="8"/>
  <c r="C100" i="10" s="1"/>
  <c r="J100" i="10" s="1"/>
  <c r="N133" i="8"/>
  <c r="C14" i="10" s="1"/>
  <c r="J14" i="10" s="1"/>
  <c r="N159" i="8"/>
  <c r="C40" i="10" s="1"/>
  <c r="J40" i="10" s="1"/>
  <c r="N183" i="8"/>
  <c r="C64" i="10" s="1"/>
  <c r="J64" i="10" s="1"/>
  <c r="N218" i="8"/>
  <c r="C99" i="10" s="1"/>
  <c r="J99" i="10" s="1"/>
  <c r="N181" i="8"/>
  <c r="C62" i="10" s="1"/>
  <c r="J62" i="10" s="1"/>
  <c r="N216" i="8"/>
  <c r="C97" i="10" s="1"/>
  <c r="J97" i="10" s="1"/>
  <c r="N173" i="8"/>
  <c r="C54" i="10" s="1"/>
  <c r="J54" i="10" s="1"/>
  <c r="N203" i="8"/>
  <c r="C84" i="10" s="1"/>
  <c r="J84" i="10" s="1"/>
  <c r="N172" i="8"/>
  <c r="C53" i="10" s="1"/>
  <c r="J53" i="10" s="1"/>
  <c r="N166" i="8"/>
  <c r="C47" i="10" s="1"/>
  <c r="J47" i="10" s="1"/>
  <c r="N193" i="8"/>
  <c r="C74" i="10" s="1"/>
  <c r="J74" i="10" s="1"/>
  <c r="N199" i="8"/>
  <c r="C80" i="10" s="1"/>
  <c r="J80" i="10" s="1"/>
  <c r="N128" i="8"/>
  <c r="C9" i="10" s="1"/>
  <c r="J9" i="10" s="1"/>
  <c r="N137" i="8"/>
  <c r="C18" i="10" s="1"/>
  <c r="J18" i="10" s="1"/>
  <c r="N204" i="8"/>
  <c r="C85" i="10" s="1"/>
  <c r="J85" i="10" s="1"/>
  <c r="N123" i="8"/>
  <c r="C4" i="10" s="1"/>
  <c r="J4" i="10" s="1"/>
  <c r="N217" i="8"/>
  <c r="C98" i="10" s="1"/>
  <c r="J98" i="10" s="1"/>
  <c r="N223" i="8"/>
  <c r="C104" i="10" s="1"/>
  <c r="J104" i="10" s="1"/>
  <c r="N168" i="8"/>
  <c r="C49" i="10" s="1"/>
  <c r="J49" i="10" s="1"/>
  <c r="N198" i="8"/>
  <c r="C79" i="10" s="1"/>
  <c r="J79" i="10" s="1"/>
  <c r="N209" i="8"/>
  <c r="C90" i="10" s="1"/>
  <c r="J90" i="10" s="1"/>
  <c r="N221" i="8"/>
  <c r="C102" i="10" s="1"/>
  <c r="J102" i="10" s="1"/>
  <c r="N129" i="8"/>
  <c r="C10" i="10" s="1"/>
  <c r="J10" i="10" s="1"/>
  <c r="N212" i="8"/>
  <c r="C93" i="10" s="1"/>
  <c r="J93" i="10" s="1"/>
  <c r="N174" i="8"/>
  <c r="C55" i="10" s="1"/>
  <c r="J55" i="10" s="1"/>
  <c r="N122" i="8"/>
  <c r="C3" i="10" s="1"/>
  <c r="J3" i="10" s="1"/>
  <c r="N148" i="8"/>
  <c r="C29" i="10" s="1"/>
  <c r="J29" i="10" s="1"/>
  <c r="N138" i="8"/>
  <c r="C19" i="10" s="1"/>
  <c r="J19" i="10" s="1"/>
  <c r="N196" i="8"/>
  <c r="C77" i="10" s="1"/>
  <c r="J77" i="10" s="1"/>
  <c r="N186" i="8"/>
  <c r="C67" i="10" s="1"/>
  <c r="J67" i="10" s="1"/>
  <c r="N231" i="8"/>
  <c r="C112" i="10" s="1"/>
  <c r="J112" i="10" s="1"/>
  <c r="N182" i="8"/>
  <c r="C63" i="10" s="1"/>
  <c r="J63" i="10" s="1"/>
  <c r="N220" i="8"/>
  <c r="C101" i="10" s="1"/>
  <c r="J101" i="10" s="1"/>
  <c r="N202" i="8"/>
  <c r="C83" i="10" s="1"/>
  <c r="J83" i="10" s="1"/>
  <c r="N170" i="8"/>
  <c r="C51" i="10" s="1"/>
  <c r="J51" i="10" s="1"/>
  <c r="N146" i="8"/>
  <c r="C27" i="10" s="1"/>
  <c r="J27" i="10" s="1"/>
  <c r="N188" i="8"/>
  <c r="C69" i="10" s="1"/>
  <c r="J69" i="10" s="1"/>
  <c r="N179" i="8"/>
  <c r="C60" i="10" s="1"/>
  <c r="J60" i="10" s="1"/>
  <c r="N131" i="8"/>
  <c r="C12" i="10" s="1"/>
  <c r="J12" i="10" s="1"/>
  <c r="N229" i="8"/>
  <c r="C110" i="10" s="1"/>
  <c r="J110" i="10" s="1"/>
  <c r="N154" i="8"/>
  <c r="C35" i="10" s="1"/>
  <c r="J35" i="10" s="1"/>
  <c r="N140" i="8"/>
  <c r="C21" i="10" s="1"/>
  <c r="J21" i="10" s="1"/>
  <c r="N214" i="8"/>
  <c r="C95" i="10" s="1"/>
  <c r="J95" i="10" s="1"/>
  <c r="N228" i="8"/>
  <c r="C109" i="10" s="1"/>
  <c r="J109" i="10" s="1"/>
  <c r="N222" i="8"/>
  <c r="C103" i="10" s="1"/>
  <c r="J103" i="10" s="1"/>
  <c r="N197" i="8"/>
  <c r="C78" i="10" s="1"/>
  <c r="J78" i="10" s="1"/>
  <c r="N176" i="8"/>
  <c r="C57" i="10" s="1"/>
  <c r="J57" i="10" s="1"/>
  <c r="N163" i="8"/>
  <c r="C44" i="10" s="1"/>
  <c r="J44" i="10" s="1"/>
  <c r="N127" i="8"/>
  <c r="C8" i="10" s="1"/>
  <c r="J8" i="10" s="1"/>
  <c r="N192" i="8"/>
  <c r="C73" i="10" s="1"/>
  <c r="J73" i="10" s="1"/>
  <c r="N207" i="8"/>
  <c r="C88" i="10" s="1"/>
  <c r="J88" i="10" s="1"/>
  <c r="N194" i="8"/>
  <c r="C75" i="10" s="1"/>
  <c r="J75" i="10" s="1"/>
  <c r="N213" i="8"/>
  <c r="C94" i="10" s="1"/>
  <c r="J94" i="10" s="1"/>
  <c r="N130" i="8"/>
  <c r="C11" i="10" s="1"/>
  <c r="J11" i="10" s="1"/>
  <c r="N165" i="8"/>
  <c r="C46" i="10" s="1"/>
  <c r="J46" i="10" s="1"/>
  <c r="N171" i="8"/>
  <c r="C52" i="10" s="1"/>
  <c r="J52" i="10" s="1"/>
  <c r="N175" i="8"/>
  <c r="C56" i="10" s="1"/>
  <c r="J56" i="10" s="1"/>
  <c r="N201" i="8"/>
  <c r="C82" i="10" s="1"/>
  <c r="J82" i="10" s="1"/>
  <c r="N142" i="8"/>
  <c r="C23" i="10" s="1"/>
  <c r="J23" i="10" s="1"/>
  <c r="N225" i="8"/>
  <c r="C106" i="10" s="1"/>
  <c r="J106" i="10" s="1"/>
  <c r="N125" i="8"/>
  <c r="C6" i="10" s="1"/>
  <c r="J6" i="10" s="1"/>
  <c r="N145" i="8"/>
  <c r="C26" i="10" s="1"/>
  <c r="J26" i="10" s="1"/>
  <c r="N152" i="8"/>
  <c r="C33" i="10" s="1"/>
  <c r="J33" i="10" s="1"/>
  <c r="N156" i="8"/>
  <c r="C37" i="10" s="1"/>
  <c r="J37" i="10" s="1"/>
  <c r="N162" i="8"/>
  <c r="C43" i="10" s="1"/>
  <c r="J43" i="10" s="1"/>
  <c r="N135" i="8"/>
  <c r="C16" i="10" s="1"/>
  <c r="J16" i="10" s="1"/>
  <c r="N158" i="8"/>
  <c r="C39" i="10" s="1"/>
  <c r="J39" i="10" s="1"/>
  <c r="N150" i="8"/>
  <c r="C31" i="10" s="1"/>
  <c r="J31" i="10" s="1"/>
  <c r="N134" i="8"/>
  <c r="C15" i="10" s="1"/>
  <c r="J15" i="10" s="1"/>
  <c r="N200" i="8"/>
  <c r="C81" i="10" s="1"/>
  <c r="J81" i="10" s="1"/>
  <c r="N167" i="8"/>
  <c r="C48" i="10" s="1"/>
  <c r="J48" i="10" s="1"/>
  <c r="N178" i="8"/>
  <c r="C59" i="10" s="1"/>
  <c r="J59" i="10" s="1"/>
  <c r="B12" i="4"/>
  <c r="AB26" i="10" s="1"/>
  <c r="K115" i="10" s="1"/>
  <c r="B115" i="10"/>
  <c r="N115" i="10" s="1"/>
  <c r="O115" i="10" s="1"/>
  <c r="P115" i="10" s="1"/>
  <c r="M20" i="7"/>
  <c r="I22" i="17" s="1"/>
  <c r="V115" i="10"/>
  <c r="W115" i="10" s="1"/>
  <c r="A5" i="10"/>
  <c r="A6" i="8"/>
  <c r="A22" i="10"/>
  <c r="A23" i="8"/>
  <c r="A4" i="10"/>
  <c r="A5" i="8"/>
  <c r="A8" i="10"/>
  <c r="A9" i="8"/>
  <c r="A12" i="10"/>
  <c r="A13" i="8"/>
  <c r="A38" i="10"/>
  <c r="A39" i="8"/>
  <c r="M41" i="7"/>
  <c r="I43" i="17" s="1"/>
  <c r="A57" i="10"/>
  <c r="A58" i="8"/>
  <c r="M60" i="7"/>
  <c r="I62" i="17" s="1"/>
  <c r="B85" i="8"/>
  <c r="P85" i="8"/>
  <c r="Q85" i="8" s="1"/>
  <c r="O85" i="8"/>
  <c r="E85" i="8"/>
  <c r="C85" i="8"/>
  <c r="D85" i="8"/>
  <c r="A98" i="10"/>
  <c r="A99" i="8"/>
  <c r="M101" i="7"/>
  <c r="A9" i="10"/>
  <c r="A10" i="8"/>
  <c r="A13" i="10"/>
  <c r="A14" i="8"/>
  <c r="A15" i="10"/>
  <c r="A16" i="8"/>
  <c r="A19" i="10"/>
  <c r="A20" i="8"/>
  <c r="A26" i="10"/>
  <c r="A27" i="8"/>
  <c r="A29" i="10"/>
  <c r="A30" i="8"/>
  <c r="M32" i="7"/>
  <c r="I34" i="17" s="1"/>
  <c r="A32" i="10"/>
  <c r="A33" i="8"/>
  <c r="A35" i="10"/>
  <c r="A36" i="8"/>
  <c r="A39" i="10"/>
  <c r="A40" i="8"/>
  <c r="A40" i="10"/>
  <c r="A41" i="8"/>
  <c r="M43" i="7"/>
  <c r="I45" i="17" s="1"/>
  <c r="A49" i="10"/>
  <c r="A50" i="8"/>
  <c r="M52" i="7"/>
  <c r="I54" i="17" s="1"/>
  <c r="A31" i="10"/>
  <c r="A32" i="8"/>
  <c r="A3" i="10"/>
  <c r="A4" i="8"/>
  <c r="A7" i="10"/>
  <c r="A8" i="8"/>
  <c r="A11" i="10"/>
  <c r="A12" i="8"/>
  <c r="A41" i="10"/>
  <c r="A42" i="8"/>
  <c r="M44" i="7"/>
  <c r="I46" i="17" s="1"/>
  <c r="A45" i="10"/>
  <c r="A46" i="8"/>
  <c r="M48" i="7"/>
  <c r="I50" i="17" s="1"/>
  <c r="A53" i="10"/>
  <c r="A54" i="8"/>
  <c r="M56" i="7"/>
  <c r="I58" i="17" s="1"/>
  <c r="M5" i="7"/>
  <c r="I7" i="17" s="1"/>
  <c r="A14" i="10"/>
  <c r="A15" i="8"/>
  <c r="A16" i="10"/>
  <c r="A17" i="8"/>
  <c r="A23" i="10"/>
  <c r="A24" i="8"/>
  <c r="A33" i="10"/>
  <c r="A34" i="8"/>
  <c r="M36" i="7"/>
  <c r="I38" i="17" s="1"/>
  <c r="A36" i="10"/>
  <c r="A37" i="8"/>
  <c r="A42" i="10"/>
  <c r="A43" i="8"/>
  <c r="M45" i="7"/>
  <c r="I47" i="17" s="1"/>
  <c r="A44" i="10"/>
  <c r="A45" i="8"/>
  <c r="M47" i="7"/>
  <c r="I49" i="17" s="1"/>
  <c r="A52" i="10"/>
  <c r="A53" i="8"/>
  <c r="M55" i="7"/>
  <c r="I57" i="17" s="1"/>
  <c r="A24" i="10"/>
  <c r="A25" i="8"/>
  <c r="A28" i="10"/>
  <c r="A29" i="8"/>
  <c r="A2" i="10"/>
  <c r="A3" i="8"/>
  <c r="A6" i="10"/>
  <c r="A7" i="8"/>
  <c r="A10" i="10"/>
  <c r="A11" i="8"/>
  <c r="A27" i="10"/>
  <c r="A28" i="8"/>
  <c r="M31" i="7"/>
  <c r="I33" i="17" s="1"/>
  <c r="A30" i="10"/>
  <c r="A31" i="8"/>
  <c r="M33" i="7"/>
  <c r="I35" i="17" s="1"/>
  <c r="M34" i="7"/>
  <c r="I36" i="17" s="1"/>
  <c r="A43" i="10"/>
  <c r="A44" i="8"/>
  <c r="A48" i="10"/>
  <c r="A49" i="8"/>
  <c r="M51" i="7"/>
  <c r="I53" i="17" s="1"/>
  <c r="C101" i="8"/>
  <c r="B101" i="8"/>
  <c r="P101" i="8"/>
  <c r="Q101" i="8" s="1"/>
  <c r="O101" i="8"/>
  <c r="E101" i="8"/>
  <c r="D101" i="8"/>
  <c r="M8" i="7"/>
  <c r="I10" i="17" s="1"/>
  <c r="M12" i="7"/>
  <c r="I14" i="17" s="1"/>
  <c r="M16" i="7"/>
  <c r="I18" i="17" s="1"/>
  <c r="M18" i="7"/>
  <c r="I20" i="17" s="1"/>
  <c r="A18" i="10"/>
  <c r="A19" i="8"/>
  <c r="A20" i="10"/>
  <c r="A21" i="8"/>
  <c r="M25" i="7"/>
  <c r="I27" i="17" s="1"/>
  <c r="M27" i="7"/>
  <c r="I29" i="17" s="1"/>
  <c r="A37" i="10"/>
  <c r="A38" i="8"/>
  <c r="M40" i="7"/>
  <c r="I42" i="17" s="1"/>
  <c r="A34" i="10"/>
  <c r="A35" i="8"/>
  <c r="M37" i="7"/>
  <c r="I39" i="17" s="1"/>
  <c r="A83" i="10"/>
  <c r="A84" i="8"/>
  <c r="M86" i="7"/>
  <c r="I88" i="17" s="1"/>
  <c r="A47" i="10"/>
  <c r="A48" i="8"/>
  <c r="A51" i="10"/>
  <c r="A52" i="8"/>
  <c r="A55" i="10"/>
  <c r="A56" i="8"/>
  <c r="A59" i="10"/>
  <c r="A60" i="8"/>
  <c r="A63" i="10"/>
  <c r="A64" i="8"/>
  <c r="A67" i="10"/>
  <c r="A68" i="8"/>
  <c r="A71" i="10"/>
  <c r="A72" i="8"/>
  <c r="A75" i="10"/>
  <c r="A76" i="8"/>
  <c r="A79" i="10"/>
  <c r="A80" i="8"/>
  <c r="A85" i="10"/>
  <c r="A86" i="8"/>
  <c r="A87" i="10"/>
  <c r="A88" i="8"/>
  <c r="A105" i="10"/>
  <c r="A106" i="8"/>
  <c r="M108" i="7"/>
  <c r="A89" i="10"/>
  <c r="A90" i="8"/>
  <c r="A91" i="10"/>
  <c r="A92" i="8"/>
  <c r="A99" i="10"/>
  <c r="A100" i="8"/>
  <c r="A102" i="10"/>
  <c r="A103" i="8"/>
  <c r="A18" i="8"/>
  <c r="A46" i="10"/>
  <c r="A47" i="8"/>
  <c r="A50" i="10"/>
  <c r="A51" i="8"/>
  <c r="A54" i="10"/>
  <c r="A55" i="8"/>
  <c r="A58" i="10"/>
  <c r="A59" i="8"/>
  <c r="A62" i="10"/>
  <c r="A63" i="8"/>
  <c r="A66" i="10"/>
  <c r="A67" i="8"/>
  <c r="A70" i="10"/>
  <c r="A71" i="8"/>
  <c r="A74" i="10"/>
  <c r="A75" i="8"/>
  <c r="A78" i="10"/>
  <c r="A79" i="8"/>
  <c r="A82" i="10"/>
  <c r="A83" i="8"/>
  <c r="A93" i="10"/>
  <c r="A94" i="8"/>
  <c r="A95" i="10"/>
  <c r="A96" i="8"/>
  <c r="A110" i="10"/>
  <c r="A111" i="8"/>
  <c r="M113" i="7"/>
  <c r="A21" i="10"/>
  <c r="A22" i="8"/>
  <c r="A25" i="10"/>
  <c r="A26" i="8"/>
  <c r="A84" i="10"/>
  <c r="M87" i="7"/>
  <c r="I89" i="17" s="1"/>
  <c r="A97" i="10"/>
  <c r="A98" i="8"/>
  <c r="A100" i="10"/>
  <c r="M103" i="7"/>
  <c r="A103" i="10"/>
  <c r="A104" i="8"/>
  <c r="A106" i="10"/>
  <c r="A107" i="8"/>
  <c r="A109" i="10"/>
  <c r="A110" i="8"/>
  <c r="M112" i="7"/>
  <c r="A61" i="10"/>
  <c r="A62" i="8"/>
  <c r="A65" i="10"/>
  <c r="A66" i="8"/>
  <c r="A69" i="10"/>
  <c r="A70" i="8"/>
  <c r="A73" i="10"/>
  <c r="A74" i="8"/>
  <c r="A77" i="10"/>
  <c r="A78" i="8"/>
  <c r="A81" i="10"/>
  <c r="A82" i="8"/>
  <c r="A86" i="10"/>
  <c r="A87" i="8"/>
  <c r="A88" i="10"/>
  <c r="A89" i="8"/>
  <c r="M91" i="7"/>
  <c r="I93" i="17" s="1"/>
  <c r="A108" i="10"/>
  <c r="A109" i="8"/>
  <c r="M111" i="7"/>
  <c r="M71" i="7"/>
  <c r="I73" i="17" s="1"/>
  <c r="A90" i="10"/>
  <c r="A91" i="8"/>
  <c r="A92" i="10"/>
  <c r="A93" i="8"/>
  <c r="M95" i="7"/>
  <c r="I97" i="17" s="1"/>
  <c r="A105" i="8"/>
  <c r="M107" i="7"/>
  <c r="A69" i="8"/>
  <c r="A56" i="10"/>
  <c r="A57" i="8"/>
  <c r="A60" i="10"/>
  <c r="A61" i="8"/>
  <c r="A64" i="10"/>
  <c r="A65" i="8"/>
  <c r="A72" i="10"/>
  <c r="A73" i="8"/>
  <c r="A76" i="10"/>
  <c r="A77" i="8"/>
  <c r="A80" i="10"/>
  <c r="A81" i="8"/>
  <c r="A94" i="10"/>
  <c r="A95" i="8"/>
  <c r="A96" i="10"/>
  <c r="A97" i="8"/>
  <c r="M99" i="7"/>
  <c r="M102" i="7"/>
  <c r="A101" i="10"/>
  <c r="A102" i="8"/>
  <c r="M104" i="7"/>
  <c r="M105" i="7"/>
  <c r="A112" i="10"/>
  <c r="A113" i="8"/>
  <c r="M115" i="7"/>
  <c r="A107" i="10"/>
  <c r="A108" i="8"/>
  <c r="A111" i="10"/>
  <c r="A112" i="8"/>
  <c r="P115" i="8"/>
  <c r="Q115" i="8" s="1"/>
  <c r="O115" i="8"/>
  <c r="E115" i="8"/>
  <c r="D115" i="8"/>
  <c r="C115" i="8"/>
  <c r="B115" i="8"/>
  <c r="N107" i="7" l="1"/>
  <c r="I109" i="17"/>
  <c r="N111" i="7"/>
  <c r="I113" i="17"/>
  <c r="N101" i="7"/>
  <c r="I103" i="17"/>
  <c r="N112" i="7"/>
  <c r="I114" i="17"/>
  <c r="N104" i="7"/>
  <c r="I106" i="17"/>
  <c r="N102" i="7"/>
  <c r="I104" i="17"/>
  <c r="N113" i="7"/>
  <c r="I115" i="17"/>
  <c r="N105" i="7"/>
  <c r="I107" i="17"/>
  <c r="N108" i="7"/>
  <c r="I110" i="17"/>
  <c r="N103" i="7"/>
  <c r="I105" i="17"/>
  <c r="N115" i="7"/>
  <c r="I117" i="17"/>
  <c r="N99" i="7"/>
  <c r="I101" i="17"/>
  <c r="F85" i="8"/>
  <c r="F101" i="8"/>
  <c r="F115" i="8"/>
  <c r="J115" i="8" s="1"/>
  <c r="Z116" i="8" s="1"/>
  <c r="N20" i="7"/>
  <c r="N91" i="7"/>
  <c r="N27" i="7"/>
  <c r="N12" i="7"/>
  <c r="N51" i="7"/>
  <c r="N32" i="7"/>
  <c r="N95" i="7"/>
  <c r="N86" i="7"/>
  <c r="N16" i="7"/>
  <c r="N43" i="7"/>
  <c r="N25" i="7"/>
  <c r="N8" i="7"/>
  <c r="N31" i="7"/>
  <c r="N47" i="7"/>
  <c r="N36" i="7"/>
  <c r="N44" i="7"/>
  <c r="N41" i="7"/>
  <c r="N37" i="7"/>
  <c r="N56" i="7"/>
  <c r="N87" i="7"/>
  <c r="N45" i="7"/>
  <c r="N52" i="7"/>
  <c r="N71" i="7"/>
  <c r="N40" i="7"/>
  <c r="N34" i="7"/>
  <c r="N18" i="7"/>
  <c r="N33" i="7"/>
  <c r="N55" i="7"/>
  <c r="N48" i="7"/>
  <c r="N60" i="7"/>
  <c r="N5" i="7"/>
  <c r="L115" i="10"/>
  <c r="G18" i="6" s="1"/>
  <c r="T115" i="10"/>
  <c r="Y115" i="10" s="1"/>
  <c r="E115" i="10"/>
  <c r="F115" i="10" s="1"/>
  <c r="B77" i="8"/>
  <c r="P77" i="8"/>
  <c r="Q77" i="8" s="1"/>
  <c r="O77" i="8"/>
  <c r="E77" i="8"/>
  <c r="D77" i="8"/>
  <c r="C77" i="8"/>
  <c r="E57" i="8"/>
  <c r="D57" i="8"/>
  <c r="C57" i="8"/>
  <c r="B57" i="8"/>
  <c r="O57" i="8"/>
  <c r="P57" i="8"/>
  <c r="Q57" i="8" s="1"/>
  <c r="D89" i="8"/>
  <c r="C89" i="8"/>
  <c r="B89" i="8"/>
  <c r="P89" i="8"/>
  <c r="Q89" i="8" s="1"/>
  <c r="O89" i="8"/>
  <c r="E89" i="8"/>
  <c r="O74" i="8"/>
  <c r="E74" i="8"/>
  <c r="D74" i="8"/>
  <c r="B74" i="8"/>
  <c r="C74" i="8"/>
  <c r="P74" i="8"/>
  <c r="Q74" i="8" s="1"/>
  <c r="P83" i="8"/>
  <c r="Q83" i="8" s="1"/>
  <c r="E83" i="8"/>
  <c r="C83" i="8"/>
  <c r="D83" i="8"/>
  <c r="O83" i="8"/>
  <c r="B83" i="8"/>
  <c r="P67" i="8"/>
  <c r="Q67" i="8" s="1"/>
  <c r="E67" i="8"/>
  <c r="C67" i="8"/>
  <c r="D67" i="8"/>
  <c r="O67" i="8"/>
  <c r="B67" i="8"/>
  <c r="O51" i="8"/>
  <c r="E51" i="8"/>
  <c r="D51" i="8"/>
  <c r="C51" i="8"/>
  <c r="P51" i="8"/>
  <c r="Q51" i="8" s="1"/>
  <c r="B51" i="8"/>
  <c r="E88" i="8"/>
  <c r="C88" i="8"/>
  <c r="B88" i="8"/>
  <c r="P88" i="8"/>
  <c r="Q88" i="8" s="1"/>
  <c r="D88" i="8"/>
  <c r="O88" i="8"/>
  <c r="E72" i="8"/>
  <c r="C72" i="8"/>
  <c r="B72" i="8"/>
  <c r="P72" i="8"/>
  <c r="Q72" i="8" s="1"/>
  <c r="D72" i="8"/>
  <c r="O72" i="8"/>
  <c r="D56" i="8"/>
  <c r="C56" i="8"/>
  <c r="B56" i="8"/>
  <c r="P56" i="8"/>
  <c r="Q56" i="8" s="1"/>
  <c r="E56" i="8"/>
  <c r="O56" i="8"/>
  <c r="C31" i="8"/>
  <c r="P31" i="8"/>
  <c r="Q31" i="8" s="1"/>
  <c r="O31" i="8"/>
  <c r="E31" i="8"/>
  <c r="B31" i="8"/>
  <c r="D31" i="8"/>
  <c r="O43" i="8"/>
  <c r="D43" i="8"/>
  <c r="C43" i="8"/>
  <c r="E43" i="8"/>
  <c r="B43" i="8"/>
  <c r="P43" i="8"/>
  <c r="Q43" i="8" s="1"/>
  <c r="D40" i="8"/>
  <c r="P40" i="8"/>
  <c r="Q40" i="8" s="1"/>
  <c r="O40" i="8"/>
  <c r="C40" i="8"/>
  <c r="B40" i="8"/>
  <c r="E40" i="8"/>
  <c r="B14" i="8"/>
  <c r="P14" i="8"/>
  <c r="Q14" i="8" s="1"/>
  <c r="O14" i="8"/>
  <c r="D14" i="8"/>
  <c r="E14" i="8"/>
  <c r="C14" i="8"/>
  <c r="P91" i="8"/>
  <c r="Q91" i="8" s="1"/>
  <c r="E91" i="8"/>
  <c r="D91" i="8"/>
  <c r="C91" i="8"/>
  <c r="B91" i="8"/>
  <c r="O91" i="8"/>
  <c r="D110" i="8"/>
  <c r="C110" i="8"/>
  <c r="P110" i="8"/>
  <c r="Q110" i="8" s="1"/>
  <c r="O110" i="8"/>
  <c r="E110" i="8"/>
  <c r="B110" i="8"/>
  <c r="P98" i="8"/>
  <c r="Q98" i="8" s="1"/>
  <c r="O98" i="8"/>
  <c r="E98" i="8"/>
  <c r="D98" i="8"/>
  <c r="C98" i="8"/>
  <c r="B98" i="8"/>
  <c r="B92" i="8"/>
  <c r="O92" i="8"/>
  <c r="E92" i="8"/>
  <c r="D92" i="8"/>
  <c r="C92" i="8"/>
  <c r="P92" i="8"/>
  <c r="Q92" i="8" s="1"/>
  <c r="O84" i="8"/>
  <c r="D84" i="8"/>
  <c r="E84" i="8"/>
  <c r="C84" i="8"/>
  <c r="B84" i="8"/>
  <c r="P84" i="8"/>
  <c r="Q84" i="8" s="1"/>
  <c r="B38" i="8"/>
  <c r="O38" i="8"/>
  <c r="D38" i="8"/>
  <c r="E38" i="8"/>
  <c r="P38" i="8"/>
  <c r="Q38" i="8" s="1"/>
  <c r="C38" i="8"/>
  <c r="E17" i="8"/>
  <c r="D17" i="8"/>
  <c r="C17" i="8"/>
  <c r="B17" i="8"/>
  <c r="O17" i="8"/>
  <c r="P17" i="8"/>
  <c r="Q17" i="8" s="1"/>
  <c r="D8" i="8"/>
  <c r="C8" i="8"/>
  <c r="B8" i="8"/>
  <c r="P8" i="8"/>
  <c r="Q8" i="8" s="1"/>
  <c r="O8" i="8"/>
  <c r="E8" i="8"/>
  <c r="O27" i="8"/>
  <c r="D27" i="8"/>
  <c r="C27" i="8"/>
  <c r="E27" i="8"/>
  <c r="B27" i="8"/>
  <c r="P27" i="8"/>
  <c r="Q27" i="8" s="1"/>
  <c r="D16" i="8"/>
  <c r="C16" i="8"/>
  <c r="B16" i="8"/>
  <c r="P16" i="8"/>
  <c r="Q16" i="8" s="1"/>
  <c r="E16" i="8"/>
  <c r="O16" i="8"/>
  <c r="E9" i="8"/>
  <c r="D9" i="8"/>
  <c r="C9" i="8"/>
  <c r="B9" i="8"/>
  <c r="O9" i="8"/>
  <c r="P9" i="8"/>
  <c r="Q9" i="8" s="1"/>
  <c r="B6" i="8"/>
  <c r="P6" i="8"/>
  <c r="Q6" i="8" s="1"/>
  <c r="O6" i="8"/>
  <c r="D6" i="8"/>
  <c r="E6" i="8"/>
  <c r="C6" i="8"/>
  <c r="E112" i="8"/>
  <c r="C112" i="8"/>
  <c r="B112" i="8"/>
  <c r="P112" i="8"/>
  <c r="Q112" i="8" s="1"/>
  <c r="O112" i="8"/>
  <c r="D112" i="8"/>
  <c r="O113" i="8"/>
  <c r="D113" i="8"/>
  <c r="C113" i="8"/>
  <c r="B113" i="8"/>
  <c r="E113" i="8"/>
  <c r="P113" i="8"/>
  <c r="Q113" i="8" s="1"/>
  <c r="O97" i="8"/>
  <c r="D97" i="8"/>
  <c r="C97" i="8"/>
  <c r="B97" i="8"/>
  <c r="P97" i="8"/>
  <c r="Q97" i="8" s="1"/>
  <c r="E97" i="8"/>
  <c r="D73" i="8"/>
  <c r="C73" i="8"/>
  <c r="B73" i="8"/>
  <c r="P73" i="8"/>
  <c r="Q73" i="8" s="1"/>
  <c r="O73" i="8"/>
  <c r="E73" i="8"/>
  <c r="B69" i="8"/>
  <c r="P69" i="8"/>
  <c r="Q69" i="8" s="1"/>
  <c r="O69" i="8"/>
  <c r="E69" i="8"/>
  <c r="C69" i="8"/>
  <c r="D69" i="8"/>
  <c r="D87" i="8"/>
  <c r="B87" i="8"/>
  <c r="O87" i="8"/>
  <c r="P87" i="8"/>
  <c r="Q87" i="8" s="1"/>
  <c r="E87" i="8"/>
  <c r="C87" i="8"/>
  <c r="C70" i="8"/>
  <c r="P70" i="8"/>
  <c r="Q70" i="8" s="1"/>
  <c r="E70" i="8"/>
  <c r="D70" i="8"/>
  <c r="B70" i="8"/>
  <c r="O70" i="8"/>
  <c r="E111" i="8"/>
  <c r="D111" i="8"/>
  <c r="B111" i="8"/>
  <c r="P111" i="8"/>
  <c r="Q111" i="8" s="1"/>
  <c r="O111" i="8"/>
  <c r="C111" i="8"/>
  <c r="D79" i="8"/>
  <c r="B79" i="8"/>
  <c r="O79" i="8"/>
  <c r="E79" i="8"/>
  <c r="C79" i="8"/>
  <c r="P79" i="8"/>
  <c r="Q79" i="8" s="1"/>
  <c r="C63" i="8"/>
  <c r="B63" i="8"/>
  <c r="P63" i="8"/>
  <c r="Q63" i="8" s="1"/>
  <c r="O63" i="8"/>
  <c r="E63" i="8"/>
  <c r="D63" i="8"/>
  <c r="C47" i="8"/>
  <c r="P47" i="8"/>
  <c r="Q47" i="8" s="1"/>
  <c r="O47" i="8"/>
  <c r="E47" i="8"/>
  <c r="D47" i="8"/>
  <c r="B47" i="8"/>
  <c r="C86" i="8"/>
  <c r="P86" i="8"/>
  <c r="Q86" i="8" s="1"/>
  <c r="E86" i="8"/>
  <c r="D86" i="8"/>
  <c r="B86" i="8"/>
  <c r="O86" i="8"/>
  <c r="O68" i="8"/>
  <c r="D68" i="8"/>
  <c r="E68" i="8"/>
  <c r="C68" i="8"/>
  <c r="B68" i="8"/>
  <c r="P68" i="8"/>
  <c r="Q68" i="8" s="1"/>
  <c r="P52" i="8"/>
  <c r="Q52" i="8" s="1"/>
  <c r="O52" i="8"/>
  <c r="E52" i="8"/>
  <c r="D52" i="8"/>
  <c r="B52" i="8"/>
  <c r="C52" i="8"/>
  <c r="E49" i="8"/>
  <c r="D49" i="8"/>
  <c r="C49" i="8"/>
  <c r="B49" i="8"/>
  <c r="O49" i="8"/>
  <c r="P49" i="8"/>
  <c r="Q49" i="8" s="1"/>
  <c r="P53" i="8"/>
  <c r="Q53" i="8" s="1"/>
  <c r="O53" i="8"/>
  <c r="E53" i="8"/>
  <c r="C53" i="8"/>
  <c r="D53" i="8"/>
  <c r="B53" i="8"/>
  <c r="E37" i="8"/>
  <c r="C37" i="8"/>
  <c r="D37" i="8"/>
  <c r="B37" i="8"/>
  <c r="P37" i="8"/>
  <c r="Q37" i="8" s="1"/>
  <c r="O37" i="8"/>
  <c r="C42" i="8"/>
  <c r="B42" i="8"/>
  <c r="P42" i="8"/>
  <c r="Q42" i="8" s="1"/>
  <c r="O42" i="8"/>
  <c r="E42" i="8"/>
  <c r="D42" i="8"/>
  <c r="P36" i="8"/>
  <c r="Q36" i="8" s="1"/>
  <c r="E36" i="8"/>
  <c r="D36" i="8"/>
  <c r="B36" i="8"/>
  <c r="C36" i="8"/>
  <c r="O36" i="8"/>
  <c r="E10" i="8"/>
  <c r="D10" i="8"/>
  <c r="C10" i="8"/>
  <c r="B10" i="8"/>
  <c r="P10" i="8"/>
  <c r="Q10" i="8" s="1"/>
  <c r="O10" i="8"/>
  <c r="C39" i="8"/>
  <c r="P39" i="8"/>
  <c r="Q39" i="8" s="1"/>
  <c r="O39" i="8"/>
  <c r="E39" i="8"/>
  <c r="D39" i="8"/>
  <c r="B39" i="8"/>
  <c r="B108" i="8"/>
  <c r="O108" i="8"/>
  <c r="E108" i="8"/>
  <c r="D108" i="8"/>
  <c r="P108" i="8"/>
  <c r="Q108" i="8" s="1"/>
  <c r="C108" i="8"/>
  <c r="P107" i="8"/>
  <c r="Q107" i="8" s="1"/>
  <c r="E107" i="8"/>
  <c r="D107" i="8"/>
  <c r="C107" i="8"/>
  <c r="O107" i="8"/>
  <c r="B107" i="8"/>
  <c r="O90" i="8"/>
  <c r="E90" i="8"/>
  <c r="D90" i="8"/>
  <c r="B90" i="8"/>
  <c r="C90" i="8"/>
  <c r="P90" i="8"/>
  <c r="Q90" i="8" s="1"/>
  <c r="P28" i="8"/>
  <c r="Q28" i="8" s="1"/>
  <c r="E28" i="8"/>
  <c r="D28" i="8"/>
  <c r="B28" i="8"/>
  <c r="C28" i="8"/>
  <c r="O28" i="8"/>
  <c r="O11" i="8"/>
  <c r="E11" i="8"/>
  <c r="D11" i="8"/>
  <c r="C11" i="8"/>
  <c r="P11" i="8"/>
  <c r="Q11" i="8" s="1"/>
  <c r="B11" i="8"/>
  <c r="E29" i="8"/>
  <c r="C29" i="8"/>
  <c r="D29" i="8"/>
  <c r="P29" i="8"/>
  <c r="Q29" i="8" s="1"/>
  <c r="O29" i="8"/>
  <c r="B29" i="8"/>
  <c r="C15" i="8"/>
  <c r="B15" i="8"/>
  <c r="P15" i="8"/>
  <c r="Q15" i="8" s="1"/>
  <c r="O15" i="8"/>
  <c r="E15" i="8"/>
  <c r="D15" i="8"/>
  <c r="E50" i="8"/>
  <c r="D50" i="8"/>
  <c r="C50" i="8"/>
  <c r="B50" i="8"/>
  <c r="P50" i="8"/>
  <c r="Q50" i="8" s="1"/>
  <c r="O50" i="8"/>
  <c r="P20" i="8"/>
  <c r="Q20" i="8" s="1"/>
  <c r="O20" i="8"/>
  <c r="E20" i="8"/>
  <c r="D20" i="8"/>
  <c r="B20" i="8"/>
  <c r="C20" i="8"/>
  <c r="E95" i="8"/>
  <c r="D95" i="8"/>
  <c r="B95" i="8"/>
  <c r="P95" i="8"/>
  <c r="Q95" i="8" s="1"/>
  <c r="O95" i="8"/>
  <c r="C95" i="8"/>
  <c r="D65" i="8"/>
  <c r="C65" i="8"/>
  <c r="E65" i="8"/>
  <c r="B65" i="8"/>
  <c r="O65" i="8"/>
  <c r="P65" i="8"/>
  <c r="Q65" i="8" s="1"/>
  <c r="O105" i="8"/>
  <c r="D105" i="8"/>
  <c r="C105" i="8"/>
  <c r="B105" i="8"/>
  <c r="P105" i="8"/>
  <c r="Q105" i="8" s="1"/>
  <c r="E105" i="8"/>
  <c r="O82" i="8"/>
  <c r="E82" i="8"/>
  <c r="D82" i="8"/>
  <c r="B82" i="8"/>
  <c r="C82" i="8"/>
  <c r="P82" i="8"/>
  <c r="Q82" i="8" s="1"/>
  <c r="O66" i="8"/>
  <c r="E66" i="8"/>
  <c r="D66" i="8"/>
  <c r="B66" i="8"/>
  <c r="C66" i="8"/>
  <c r="P66" i="8"/>
  <c r="Q66" i="8" s="1"/>
  <c r="E96" i="8"/>
  <c r="C96" i="8"/>
  <c r="B96" i="8"/>
  <c r="P96" i="8"/>
  <c r="Q96" i="8" s="1"/>
  <c r="O96" i="8"/>
  <c r="D96" i="8"/>
  <c r="P75" i="8"/>
  <c r="Q75" i="8" s="1"/>
  <c r="E75" i="8"/>
  <c r="C75" i="8"/>
  <c r="D75" i="8"/>
  <c r="B75" i="8"/>
  <c r="O75" i="8"/>
  <c r="O59" i="8"/>
  <c r="E59" i="8"/>
  <c r="D59" i="8"/>
  <c r="C59" i="8"/>
  <c r="B59" i="8"/>
  <c r="P59" i="8"/>
  <c r="Q59" i="8" s="1"/>
  <c r="E18" i="8"/>
  <c r="D18" i="8"/>
  <c r="C18" i="8"/>
  <c r="B18" i="8"/>
  <c r="P18" i="8"/>
  <c r="Q18" i="8" s="1"/>
  <c r="O18" i="8"/>
  <c r="E80" i="8"/>
  <c r="C80" i="8"/>
  <c r="B80" i="8"/>
  <c r="P80" i="8"/>
  <c r="Q80" i="8" s="1"/>
  <c r="O80" i="8"/>
  <c r="D80" i="8"/>
  <c r="C64" i="8"/>
  <c r="B64" i="8"/>
  <c r="P64" i="8"/>
  <c r="Q64" i="8" s="1"/>
  <c r="E64" i="8"/>
  <c r="O64" i="8"/>
  <c r="D64" i="8"/>
  <c r="D48" i="8"/>
  <c r="C48" i="8"/>
  <c r="B48" i="8"/>
  <c r="P48" i="8"/>
  <c r="Q48" i="8" s="1"/>
  <c r="O48" i="8"/>
  <c r="E48" i="8"/>
  <c r="O35" i="8"/>
  <c r="D35" i="8"/>
  <c r="C35" i="8"/>
  <c r="B35" i="8"/>
  <c r="P35" i="8"/>
  <c r="Q35" i="8" s="1"/>
  <c r="E35" i="8"/>
  <c r="P44" i="8"/>
  <c r="Q44" i="8" s="1"/>
  <c r="E44" i="8"/>
  <c r="D44" i="8"/>
  <c r="B44" i="8"/>
  <c r="C44" i="8"/>
  <c r="O44" i="8"/>
  <c r="P4" i="8"/>
  <c r="Q4" i="8" s="1"/>
  <c r="O4" i="8"/>
  <c r="E4" i="8"/>
  <c r="D4" i="8"/>
  <c r="B4" i="8"/>
  <c r="C4" i="8"/>
  <c r="E33" i="8"/>
  <c r="B33" i="8"/>
  <c r="O33" i="8"/>
  <c r="P33" i="8"/>
  <c r="Q33" i="8" s="1"/>
  <c r="D33" i="8"/>
  <c r="C33" i="8"/>
  <c r="R85" i="8"/>
  <c r="G85" i="8" s="1"/>
  <c r="X85" i="8"/>
  <c r="M85" i="8" s="1"/>
  <c r="V85" i="8"/>
  <c r="K85" i="8" s="1"/>
  <c r="W85" i="8"/>
  <c r="L85" i="8" s="1"/>
  <c r="S85" i="8"/>
  <c r="H85" i="8" s="1"/>
  <c r="T85" i="8"/>
  <c r="I85" i="8" s="1"/>
  <c r="P5" i="8"/>
  <c r="Q5" i="8" s="1"/>
  <c r="O5" i="8"/>
  <c r="E5" i="8"/>
  <c r="C5" i="8"/>
  <c r="B5" i="8"/>
  <c r="D5" i="8"/>
  <c r="C109" i="8"/>
  <c r="B109" i="8"/>
  <c r="P109" i="8"/>
  <c r="Q109" i="8" s="1"/>
  <c r="O109" i="8"/>
  <c r="E109" i="8"/>
  <c r="D109" i="8"/>
  <c r="E104" i="8"/>
  <c r="C104" i="8"/>
  <c r="B104" i="8"/>
  <c r="P104" i="8"/>
  <c r="Q104" i="8" s="1"/>
  <c r="O104" i="8"/>
  <c r="D104" i="8"/>
  <c r="C26" i="8"/>
  <c r="B26" i="8"/>
  <c r="P26" i="8"/>
  <c r="Q26" i="8" s="1"/>
  <c r="O26" i="8"/>
  <c r="E26" i="8"/>
  <c r="D26" i="8"/>
  <c r="E103" i="8"/>
  <c r="D103" i="8"/>
  <c r="B103" i="8"/>
  <c r="P103" i="8"/>
  <c r="Q103" i="8" s="1"/>
  <c r="O103" i="8"/>
  <c r="C103" i="8"/>
  <c r="P21" i="8"/>
  <c r="Q21" i="8" s="1"/>
  <c r="O21" i="8"/>
  <c r="E21" i="8"/>
  <c r="C21" i="8"/>
  <c r="D21" i="8"/>
  <c r="B21" i="8"/>
  <c r="O3" i="8"/>
  <c r="E3" i="8"/>
  <c r="D3" i="8"/>
  <c r="C3" i="8"/>
  <c r="P3" i="8"/>
  <c r="Q3" i="8" s="1"/>
  <c r="B3" i="8"/>
  <c r="E25" i="8"/>
  <c r="D25" i="8"/>
  <c r="C25" i="8"/>
  <c r="B25" i="8"/>
  <c r="O25" i="8"/>
  <c r="P25" i="8"/>
  <c r="Q25" i="8" s="1"/>
  <c r="O45" i="8"/>
  <c r="E45" i="8"/>
  <c r="C45" i="8"/>
  <c r="B45" i="8"/>
  <c r="P45" i="8"/>
  <c r="Q45" i="8" s="1"/>
  <c r="D45" i="8"/>
  <c r="C34" i="8"/>
  <c r="B34" i="8"/>
  <c r="P34" i="8"/>
  <c r="Q34" i="8" s="1"/>
  <c r="E34" i="8"/>
  <c r="D34" i="8"/>
  <c r="O34" i="8"/>
  <c r="B54" i="8"/>
  <c r="P54" i="8"/>
  <c r="Q54" i="8" s="1"/>
  <c r="O54" i="8"/>
  <c r="D54" i="8"/>
  <c r="E54" i="8"/>
  <c r="C54" i="8"/>
  <c r="D32" i="8"/>
  <c r="P32" i="8"/>
  <c r="Q32" i="8" s="1"/>
  <c r="E32" i="8"/>
  <c r="C32" i="8"/>
  <c r="B32" i="8"/>
  <c r="O32" i="8"/>
  <c r="J85" i="8"/>
  <c r="D102" i="8"/>
  <c r="C102" i="8"/>
  <c r="P102" i="8"/>
  <c r="Q102" i="8" s="1"/>
  <c r="O102" i="8"/>
  <c r="E102" i="8"/>
  <c r="B102" i="8"/>
  <c r="D81" i="8"/>
  <c r="C81" i="8"/>
  <c r="E81" i="8"/>
  <c r="B81" i="8"/>
  <c r="O81" i="8"/>
  <c r="P81" i="8"/>
  <c r="Q81" i="8" s="1"/>
  <c r="P61" i="8"/>
  <c r="Q61" i="8" s="1"/>
  <c r="O61" i="8"/>
  <c r="E61" i="8"/>
  <c r="C61" i="8"/>
  <c r="D61" i="8"/>
  <c r="B61" i="8"/>
  <c r="C78" i="8"/>
  <c r="P78" i="8"/>
  <c r="Q78" i="8" s="1"/>
  <c r="O78" i="8"/>
  <c r="D78" i="8"/>
  <c r="E78" i="8"/>
  <c r="B78" i="8"/>
  <c r="B62" i="8"/>
  <c r="P62" i="8"/>
  <c r="Q62" i="8" s="1"/>
  <c r="O62" i="8"/>
  <c r="D62" i="8"/>
  <c r="E62" i="8"/>
  <c r="C62" i="8"/>
  <c r="D94" i="8"/>
  <c r="C94" i="8"/>
  <c r="P94" i="8"/>
  <c r="Q94" i="8" s="1"/>
  <c r="O94" i="8"/>
  <c r="E94" i="8"/>
  <c r="B94" i="8"/>
  <c r="D71" i="8"/>
  <c r="B71" i="8"/>
  <c r="O71" i="8"/>
  <c r="P71" i="8"/>
  <c r="Q71" i="8" s="1"/>
  <c r="E71" i="8"/>
  <c r="C71" i="8"/>
  <c r="C55" i="8"/>
  <c r="B55" i="8"/>
  <c r="P55" i="8"/>
  <c r="Q55" i="8" s="1"/>
  <c r="O55" i="8"/>
  <c r="E55" i="8"/>
  <c r="D55" i="8"/>
  <c r="P106" i="8"/>
  <c r="Q106" i="8" s="1"/>
  <c r="O106" i="8"/>
  <c r="E106" i="8"/>
  <c r="D106" i="8"/>
  <c r="C106" i="8"/>
  <c r="B106" i="8"/>
  <c r="O76" i="8"/>
  <c r="D76" i="8"/>
  <c r="E76" i="8"/>
  <c r="B76" i="8"/>
  <c r="C76" i="8"/>
  <c r="P76" i="8"/>
  <c r="Q76" i="8" s="1"/>
  <c r="P60" i="8"/>
  <c r="Q60" i="8" s="1"/>
  <c r="O60" i="8"/>
  <c r="E60" i="8"/>
  <c r="D60" i="8"/>
  <c r="B60" i="8"/>
  <c r="C60" i="8"/>
  <c r="S101" i="8"/>
  <c r="H101" i="8" s="1"/>
  <c r="R101" i="8"/>
  <c r="X101" i="8"/>
  <c r="M101" i="8" s="1"/>
  <c r="W101" i="8"/>
  <c r="L101" i="8" s="1"/>
  <c r="V101" i="8"/>
  <c r="K101" i="8" s="1"/>
  <c r="T101" i="8"/>
  <c r="I101" i="8" s="1"/>
  <c r="C7" i="8"/>
  <c r="B7" i="8"/>
  <c r="P7" i="8"/>
  <c r="Q7" i="8" s="1"/>
  <c r="O7" i="8"/>
  <c r="E7" i="8"/>
  <c r="D7" i="8"/>
  <c r="P12" i="8"/>
  <c r="Q12" i="8" s="1"/>
  <c r="O12" i="8"/>
  <c r="E12" i="8"/>
  <c r="D12" i="8"/>
  <c r="B12" i="8"/>
  <c r="C12" i="8"/>
  <c r="E41" i="8"/>
  <c r="B41" i="8"/>
  <c r="O41" i="8"/>
  <c r="D41" i="8"/>
  <c r="C41" i="8"/>
  <c r="P41" i="8"/>
  <c r="Q41" i="8" s="1"/>
  <c r="P99" i="8"/>
  <c r="Q99" i="8" s="1"/>
  <c r="E99" i="8"/>
  <c r="D99" i="8"/>
  <c r="C99" i="8"/>
  <c r="B99" i="8"/>
  <c r="O99" i="8"/>
  <c r="P13" i="8"/>
  <c r="Q13" i="8" s="1"/>
  <c r="O13" i="8"/>
  <c r="E13" i="8"/>
  <c r="C13" i="8"/>
  <c r="D13" i="8"/>
  <c r="B13" i="8"/>
  <c r="C23" i="8"/>
  <c r="B23" i="8"/>
  <c r="P23" i="8"/>
  <c r="Q23" i="8" s="1"/>
  <c r="O23" i="8"/>
  <c r="E23" i="8"/>
  <c r="D23" i="8"/>
  <c r="X115" i="8"/>
  <c r="M115" i="8" s="1"/>
  <c r="V115" i="8"/>
  <c r="K115" i="8" s="1"/>
  <c r="T115" i="8"/>
  <c r="I115" i="8" s="1"/>
  <c r="S115" i="8"/>
  <c r="H115" i="8" s="1"/>
  <c r="R115" i="8"/>
  <c r="G115" i="8" s="1"/>
  <c r="W115" i="8"/>
  <c r="C93" i="8"/>
  <c r="B93" i="8"/>
  <c r="P93" i="8"/>
  <c r="Q93" i="8" s="1"/>
  <c r="O93" i="8"/>
  <c r="E93" i="8"/>
  <c r="D93" i="8"/>
  <c r="B22" i="8"/>
  <c r="P22" i="8"/>
  <c r="Q22" i="8" s="1"/>
  <c r="O22" i="8"/>
  <c r="D22" i="8"/>
  <c r="E22" i="8"/>
  <c r="C22" i="8"/>
  <c r="B100" i="8"/>
  <c r="O100" i="8"/>
  <c r="E100" i="8"/>
  <c r="D100" i="8"/>
  <c r="P100" i="8"/>
  <c r="Q100" i="8" s="1"/>
  <c r="C100" i="8"/>
  <c r="O19" i="8"/>
  <c r="E19" i="8"/>
  <c r="D19" i="8"/>
  <c r="C19" i="8"/>
  <c r="P19" i="8"/>
  <c r="Q19" i="8" s="1"/>
  <c r="B19" i="8"/>
  <c r="J101" i="8"/>
  <c r="G101" i="8"/>
  <c r="D24" i="8"/>
  <c r="C24" i="8"/>
  <c r="B24" i="8"/>
  <c r="P24" i="8"/>
  <c r="Q24" i="8" s="1"/>
  <c r="E24" i="8"/>
  <c r="O24" i="8"/>
  <c r="B46" i="8"/>
  <c r="P46" i="8"/>
  <c r="Q46" i="8" s="1"/>
  <c r="O46" i="8"/>
  <c r="D46" i="8"/>
  <c r="E46" i="8"/>
  <c r="C46" i="8"/>
  <c r="B30" i="8"/>
  <c r="O30" i="8"/>
  <c r="D30" i="8"/>
  <c r="E30" i="8"/>
  <c r="C30" i="8"/>
  <c r="P30" i="8"/>
  <c r="Q30" i="8" s="1"/>
  <c r="E58" i="8"/>
  <c r="D58" i="8"/>
  <c r="C58" i="8"/>
  <c r="B58" i="8"/>
  <c r="P58" i="8"/>
  <c r="Q58" i="8" s="1"/>
  <c r="O58" i="8"/>
  <c r="AA3" i="1"/>
  <c r="F35" i="8" l="1"/>
  <c r="F67" i="8"/>
  <c r="F12" i="12"/>
  <c r="F12" i="19"/>
  <c r="N20" i="19"/>
  <c r="F38" i="8"/>
  <c r="J38" i="8" s="1"/>
  <c r="F65" i="8"/>
  <c r="J65" i="8" s="1"/>
  <c r="F51" i="8"/>
  <c r="J51" i="8" s="1"/>
  <c r="F91" i="8"/>
  <c r="J91" i="8" s="1"/>
  <c r="F60" i="8"/>
  <c r="J60" i="8" s="1"/>
  <c r="F78" i="8"/>
  <c r="J78" i="8" s="1"/>
  <c r="F33" i="8"/>
  <c r="F93" i="8"/>
  <c r="J93" i="8" s="1"/>
  <c r="F55" i="8"/>
  <c r="J55" i="8" s="1"/>
  <c r="F72" i="8"/>
  <c r="J72" i="8" s="1"/>
  <c r="F46" i="8"/>
  <c r="J46" i="8" s="1"/>
  <c r="F58" i="8"/>
  <c r="J58" i="8" s="1"/>
  <c r="F61" i="8"/>
  <c r="J61" i="8" s="1"/>
  <c r="F75" i="8"/>
  <c r="J75" i="8" s="1"/>
  <c r="F28" i="8"/>
  <c r="J28" i="8" s="1"/>
  <c r="F12" i="8"/>
  <c r="J12" i="8" s="1"/>
  <c r="F45" i="8"/>
  <c r="J45" i="8" s="1"/>
  <c r="F21" i="8"/>
  <c r="J21" i="8" s="1"/>
  <c r="F26" i="8"/>
  <c r="J26" i="8" s="1"/>
  <c r="F44" i="8"/>
  <c r="J44" i="8" s="1"/>
  <c r="F90" i="8"/>
  <c r="J90" i="8" s="1"/>
  <c r="F39" i="8"/>
  <c r="J39" i="8" s="1"/>
  <c r="F10" i="8"/>
  <c r="J10" i="8" s="1"/>
  <c r="F57" i="8"/>
  <c r="J57" i="8" s="1"/>
  <c r="F19" i="8"/>
  <c r="J19" i="8" s="1"/>
  <c r="F68" i="8"/>
  <c r="J68" i="8" s="1"/>
  <c r="F111" i="8"/>
  <c r="J111" i="8" s="1"/>
  <c r="F84" i="8"/>
  <c r="J84" i="8" s="1"/>
  <c r="F50" i="8"/>
  <c r="J50" i="8" s="1"/>
  <c r="F37" i="8"/>
  <c r="J37" i="8" s="1"/>
  <c r="F110" i="8"/>
  <c r="J110" i="8" s="1"/>
  <c r="F76" i="8"/>
  <c r="J76" i="8" s="1"/>
  <c r="F81" i="8"/>
  <c r="J81" i="8" s="1"/>
  <c r="F20" i="8"/>
  <c r="J20" i="8" s="1"/>
  <c r="F7" i="8"/>
  <c r="J7" i="8" s="1"/>
  <c r="F103" i="8"/>
  <c r="J103" i="8" s="1"/>
  <c r="F4" i="8"/>
  <c r="J4" i="8" s="1"/>
  <c r="F80" i="8"/>
  <c r="J80" i="8" s="1"/>
  <c r="F96" i="8"/>
  <c r="J96" i="8" s="1"/>
  <c r="F73" i="8"/>
  <c r="J73" i="8" s="1"/>
  <c r="F27" i="8"/>
  <c r="J27" i="8" s="1"/>
  <c r="F8" i="8"/>
  <c r="J8" i="8" s="1"/>
  <c r="F31" i="8"/>
  <c r="J31" i="8" s="1"/>
  <c r="F22" i="8"/>
  <c r="J22" i="8" s="1"/>
  <c r="F62" i="8"/>
  <c r="J62" i="8" s="1"/>
  <c r="F3" i="8"/>
  <c r="J3" i="8" s="1"/>
  <c r="F15" i="8"/>
  <c r="J15" i="8" s="1"/>
  <c r="F11" i="8"/>
  <c r="J11" i="8" s="1"/>
  <c r="F59" i="8"/>
  <c r="J59" i="8" s="1"/>
  <c r="F52" i="8"/>
  <c r="J52" i="8" s="1"/>
  <c r="F112" i="8"/>
  <c r="J112" i="8" s="1"/>
  <c r="F82" i="8"/>
  <c r="J82" i="8" s="1"/>
  <c r="F47" i="8"/>
  <c r="J47" i="8" s="1"/>
  <c r="F41" i="8"/>
  <c r="J41" i="8" s="1"/>
  <c r="F102" i="8"/>
  <c r="J102" i="8" s="1"/>
  <c r="F70" i="8"/>
  <c r="J70" i="8" s="1"/>
  <c r="F94" i="8"/>
  <c r="J94" i="8" s="1"/>
  <c r="F54" i="8"/>
  <c r="J54" i="8" s="1"/>
  <c r="F5" i="8"/>
  <c r="J5" i="8" s="1"/>
  <c r="F95" i="8"/>
  <c r="J95" i="8" s="1"/>
  <c r="F108" i="8"/>
  <c r="J108" i="8" s="1"/>
  <c r="F86" i="8"/>
  <c r="J86" i="8" s="1"/>
  <c r="F9" i="8"/>
  <c r="J9" i="8" s="1"/>
  <c r="F17" i="8"/>
  <c r="J17" i="8" s="1"/>
  <c r="F30" i="8"/>
  <c r="J30" i="8" s="1"/>
  <c r="F105" i="8"/>
  <c r="J105" i="8" s="1"/>
  <c r="F56" i="8"/>
  <c r="J56" i="8" s="1"/>
  <c r="F77" i="8"/>
  <c r="J77" i="8" s="1"/>
  <c r="F24" i="8"/>
  <c r="J24" i="8" s="1"/>
  <c r="F100" i="8"/>
  <c r="J100" i="8" s="1"/>
  <c r="F99" i="8"/>
  <c r="J99" i="8" s="1"/>
  <c r="F34" i="8"/>
  <c r="J34" i="8" s="1"/>
  <c r="F109" i="8"/>
  <c r="J109" i="8" s="1"/>
  <c r="F64" i="8"/>
  <c r="J64" i="8" s="1"/>
  <c r="F29" i="8"/>
  <c r="J29" i="8" s="1"/>
  <c r="F107" i="8"/>
  <c r="J107" i="8" s="1"/>
  <c r="F79" i="8"/>
  <c r="J79" i="8" s="1"/>
  <c r="F113" i="8"/>
  <c r="J113" i="8" s="1"/>
  <c r="F6" i="8"/>
  <c r="J6" i="8" s="1"/>
  <c r="F92" i="8"/>
  <c r="J92" i="8" s="1"/>
  <c r="F14" i="8"/>
  <c r="J14" i="8" s="1"/>
  <c r="F43" i="8"/>
  <c r="J43" i="8" s="1"/>
  <c r="F89" i="8"/>
  <c r="J89" i="8" s="1"/>
  <c r="F23" i="8"/>
  <c r="J23" i="8" s="1"/>
  <c r="F106" i="8"/>
  <c r="J106" i="8" s="1"/>
  <c r="F71" i="8"/>
  <c r="J71" i="8" s="1"/>
  <c r="F32" i="8"/>
  <c r="J32" i="8" s="1"/>
  <c r="F104" i="8"/>
  <c r="J104" i="8" s="1"/>
  <c r="F48" i="8"/>
  <c r="J48" i="8" s="1"/>
  <c r="F69" i="8"/>
  <c r="J69" i="8" s="1"/>
  <c r="F98" i="8"/>
  <c r="J98" i="8" s="1"/>
  <c r="F83" i="8"/>
  <c r="J83" i="8" s="1"/>
  <c r="F74" i="8"/>
  <c r="J74" i="8" s="1"/>
  <c r="F13" i="8"/>
  <c r="J13" i="8" s="1"/>
  <c r="F25" i="8"/>
  <c r="J25" i="8" s="1"/>
  <c r="F18" i="8"/>
  <c r="J18" i="8" s="1"/>
  <c r="F66" i="8"/>
  <c r="J66" i="8" s="1"/>
  <c r="F36" i="8"/>
  <c r="J36" i="8" s="1"/>
  <c r="F42" i="8"/>
  <c r="J42" i="8" s="1"/>
  <c r="F53" i="8"/>
  <c r="J53" i="8" s="1"/>
  <c r="F49" i="8"/>
  <c r="J49" i="8" s="1"/>
  <c r="F63" i="8"/>
  <c r="J63" i="8" s="1"/>
  <c r="F87" i="8"/>
  <c r="J87" i="8" s="1"/>
  <c r="F97" i="8"/>
  <c r="J97" i="8" s="1"/>
  <c r="F16" i="8"/>
  <c r="J16" i="8" s="1"/>
  <c r="F40" i="8"/>
  <c r="J40" i="8" s="1"/>
  <c r="F88" i="8"/>
  <c r="J88" i="8" s="1"/>
  <c r="L115" i="8"/>
  <c r="Z117" i="8"/>
  <c r="Z118" i="8" s="1"/>
  <c r="Z119" i="8" s="1"/>
  <c r="H24" i="6" s="1"/>
  <c r="X115" i="10"/>
  <c r="G19" i="6" s="1"/>
  <c r="Q115" i="10"/>
  <c r="R115" i="10" s="1"/>
  <c r="S115" i="10" s="1"/>
  <c r="G115" i="10"/>
  <c r="H115" i="10" s="1"/>
  <c r="I115" i="10" s="1"/>
  <c r="G17" i="6" s="1"/>
  <c r="N85" i="8"/>
  <c r="U115" i="10"/>
  <c r="R30" i="8"/>
  <c r="X30" i="8"/>
  <c r="W30" i="8"/>
  <c r="T30" i="8"/>
  <c r="V30" i="8"/>
  <c r="S30" i="8"/>
  <c r="X106" i="8"/>
  <c r="V106" i="8"/>
  <c r="T106" i="8"/>
  <c r="S106" i="8"/>
  <c r="R106" i="8"/>
  <c r="W106" i="8"/>
  <c r="X59" i="8"/>
  <c r="W59" i="8"/>
  <c r="V59" i="8"/>
  <c r="T59" i="8"/>
  <c r="S59" i="8"/>
  <c r="R59" i="8"/>
  <c r="W91" i="8"/>
  <c r="V91" i="8"/>
  <c r="T91" i="8"/>
  <c r="S91" i="8"/>
  <c r="X91" i="8"/>
  <c r="R91" i="8"/>
  <c r="X19" i="8"/>
  <c r="W19" i="8"/>
  <c r="V19" i="8"/>
  <c r="T19" i="8"/>
  <c r="S19" i="8"/>
  <c r="R19" i="8"/>
  <c r="S23" i="8"/>
  <c r="R23" i="8"/>
  <c r="X23" i="8"/>
  <c r="V23" i="8"/>
  <c r="W23" i="8"/>
  <c r="T23" i="8"/>
  <c r="X13" i="8"/>
  <c r="W13" i="8"/>
  <c r="V13" i="8"/>
  <c r="S13" i="8"/>
  <c r="T13" i="8"/>
  <c r="R13" i="8"/>
  <c r="S7" i="8"/>
  <c r="R7" i="8"/>
  <c r="X7" i="8"/>
  <c r="V7" i="8"/>
  <c r="T7" i="8"/>
  <c r="W7" i="8"/>
  <c r="V25" i="8"/>
  <c r="R25" i="8"/>
  <c r="X25" i="8"/>
  <c r="W25" i="8"/>
  <c r="T25" i="8"/>
  <c r="S25" i="8"/>
  <c r="V33" i="8"/>
  <c r="R33" i="8"/>
  <c r="G33" i="8" s="1"/>
  <c r="X33" i="8"/>
  <c r="T33" i="8"/>
  <c r="I33" i="8" s="1"/>
  <c r="W33" i="8"/>
  <c r="S33" i="8"/>
  <c r="W44" i="8"/>
  <c r="V44" i="8"/>
  <c r="T44" i="8"/>
  <c r="R44" i="8"/>
  <c r="X44" i="8"/>
  <c r="S44" i="8"/>
  <c r="S64" i="8"/>
  <c r="R64" i="8"/>
  <c r="T64" i="8"/>
  <c r="W64" i="8"/>
  <c r="X64" i="8"/>
  <c r="V64" i="8"/>
  <c r="X11" i="8"/>
  <c r="W11" i="8"/>
  <c r="V11" i="8"/>
  <c r="T11" i="8"/>
  <c r="S11" i="8"/>
  <c r="R11" i="8"/>
  <c r="W107" i="8"/>
  <c r="V107" i="8"/>
  <c r="T107" i="8"/>
  <c r="S107" i="8"/>
  <c r="R107" i="8"/>
  <c r="X107" i="8"/>
  <c r="S63" i="8"/>
  <c r="R63" i="8"/>
  <c r="X63" i="8"/>
  <c r="V63" i="8"/>
  <c r="W63" i="8"/>
  <c r="T63" i="8"/>
  <c r="X97" i="8"/>
  <c r="W97" i="8"/>
  <c r="T97" i="8"/>
  <c r="S97" i="8"/>
  <c r="R97" i="8"/>
  <c r="V97" i="8"/>
  <c r="R92" i="8"/>
  <c r="X92" i="8"/>
  <c r="W92" i="8"/>
  <c r="V92" i="8"/>
  <c r="T92" i="8"/>
  <c r="S92" i="8"/>
  <c r="X43" i="8"/>
  <c r="T43" i="8"/>
  <c r="S43" i="8"/>
  <c r="W43" i="8"/>
  <c r="V43" i="8"/>
  <c r="R43" i="8"/>
  <c r="T56" i="8"/>
  <c r="S56" i="8"/>
  <c r="R56" i="8"/>
  <c r="W56" i="8"/>
  <c r="X56" i="8"/>
  <c r="V56" i="8"/>
  <c r="R77" i="8"/>
  <c r="X77" i="8"/>
  <c r="V77" i="8"/>
  <c r="W77" i="8"/>
  <c r="T77" i="8"/>
  <c r="S77" i="8"/>
  <c r="T94" i="8"/>
  <c r="S94" i="8"/>
  <c r="X94" i="8"/>
  <c r="W94" i="8"/>
  <c r="V94" i="8"/>
  <c r="R94" i="8"/>
  <c r="X82" i="8"/>
  <c r="V82" i="8"/>
  <c r="T82" i="8"/>
  <c r="R82" i="8"/>
  <c r="S82" i="8"/>
  <c r="W82" i="8"/>
  <c r="W58" i="8"/>
  <c r="V58" i="8"/>
  <c r="T58" i="8"/>
  <c r="S58" i="8"/>
  <c r="R58" i="8"/>
  <c r="X58" i="8"/>
  <c r="X3" i="8"/>
  <c r="W3" i="8"/>
  <c r="V3" i="8"/>
  <c r="T3" i="8"/>
  <c r="S3" i="8"/>
  <c r="R3" i="8"/>
  <c r="S109" i="8"/>
  <c r="R109" i="8"/>
  <c r="X109" i="8"/>
  <c r="W109" i="8"/>
  <c r="V109" i="8"/>
  <c r="T109" i="8"/>
  <c r="X4" i="8"/>
  <c r="W4" i="8"/>
  <c r="V4" i="8"/>
  <c r="T4" i="8"/>
  <c r="R4" i="8"/>
  <c r="S4" i="8"/>
  <c r="T48" i="8"/>
  <c r="S48" i="8"/>
  <c r="R48" i="8"/>
  <c r="W48" i="8"/>
  <c r="X48" i="8"/>
  <c r="V48" i="8"/>
  <c r="X66" i="8"/>
  <c r="V66" i="8"/>
  <c r="T66" i="8"/>
  <c r="R66" i="8"/>
  <c r="S66" i="8"/>
  <c r="W66" i="8"/>
  <c r="X51" i="8"/>
  <c r="M51" i="8" s="1"/>
  <c r="W51" i="8"/>
  <c r="V51" i="8"/>
  <c r="T51" i="8"/>
  <c r="S51" i="8"/>
  <c r="R51" i="8"/>
  <c r="W83" i="8"/>
  <c r="V83" i="8"/>
  <c r="S83" i="8"/>
  <c r="X83" i="8"/>
  <c r="T83" i="8"/>
  <c r="R83" i="8"/>
  <c r="R22" i="8"/>
  <c r="X22" i="8"/>
  <c r="W22" i="8"/>
  <c r="T22" i="8"/>
  <c r="V22" i="8"/>
  <c r="S22" i="8"/>
  <c r="R69" i="8"/>
  <c r="X69" i="8"/>
  <c r="V69" i="8"/>
  <c r="W69" i="8"/>
  <c r="S69" i="8"/>
  <c r="T69" i="8"/>
  <c r="T110" i="8"/>
  <c r="S110" i="8"/>
  <c r="X110" i="8"/>
  <c r="W110" i="8"/>
  <c r="V110" i="8"/>
  <c r="R110" i="8"/>
  <c r="X12" i="8"/>
  <c r="W12" i="8"/>
  <c r="V12" i="8"/>
  <c r="T12" i="8"/>
  <c r="R12" i="8"/>
  <c r="S12" i="8"/>
  <c r="X60" i="8"/>
  <c r="W60" i="8"/>
  <c r="V60" i="8"/>
  <c r="T60" i="8"/>
  <c r="R60" i="8"/>
  <c r="S60" i="8"/>
  <c r="S55" i="8"/>
  <c r="R55" i="8"/>
  <c r="X55" i="8"/>
  <c r="V55" i="8"/>
  <c r="W55" i="8"/>
  <c r="T55" i="8"/>
  <c r="X61" i="8"/>
  <c r="W61" i="8"/>
  <c r="V61" i="8"/>
  <c r="S61" i="8"/>
  <c r="T61" i="8"/>
  <c r="R61" i="8"/>
  <c r="R54" i="8"/>
  <c r="X54" i="8"/>
  <c r="W54" i="8"/>
  <c r="T54" i="8"/>
  <c r="V54" i="8"/>
  <c r="S54" i="8"/>
  <c r="W104" i="8"/>
  <c r="V104" i="8"/>
  <c r="S104" i="8"/>
  <c r="R104" i="8"/>
  <c r="X104" i="8"/>
  <c r="T104" i="8"/>
  <c r="J33" i="8"/>
  <c r="X35" i="8"/>
  <c r="T35" i="8"/>
  <c r="I35" i="8" s="1"/>
  <c r="S35" i="8"/>
  <c r="R35" i="8"/>
  <c r="G35" i="8" s="1"/>
  <c r="W35" i="8"/>
  <c r="L35" i="8" s="1"/>
  <c r="V35" i="8"/>
  <c r="W18" i="8"/>
  <c r="V18" i="8"/>
  <c r="T18" i="8"/>
  <c r="S18" i="8"/>
  <c r="R18" i="8"/>
  <c r="X18" i="8"/>
  <c r="W75" i="8"/>
  <c r="V75" i="8"/>
  <c r="S75" i="8"/>
  <c r="T75" i="8"/>
  <c r="R75" i="8"/>
  <c r="X75" i="8"/>
  <c r="V28" i="8"/>
  <c r="T28" i="8"/>
  <c r="R28" i="8"/>
  <c r="S28" i="8"/>
  <c r="X28" i="8"/>
  <c r="W28" i="8"/>
  <c r="R108" i="8"/>
  <c r="X108" i="8"/>
  <c r="W108" i="8"/>
  <c r="V108" i="8"/>
  <c r="T108" i="8"/>
  <c r="S108" i="8"/>
  <c r="V36" i="8"/>
  <c r="T36" i="8"/>
  <c r="R36" i="8"/>
  <c r="X36" i="8"/>
  <c r="W36" i="8"/>
  <c r="S36" i="8"/>
  <c r="X52" i="8"/>
  <c r="W52" i="8"/>
  <c r="V52" i="8"/>
  <c r="T52" i="8"/>
  <c r="R52" i="8"/>
  <c r="S52" i="8"/>
  <c r="X27" i="8"/>
  <c r="T27" i="8"/>
  <c r="S27" i="8"/>
  <c r="W27" i="8"/>
  <c r="V27" i="8"/>
  <c r="R27" i="8"/>
  <c r="T8" i="8"/>
  <c r="S8" i="8"/>
  <c r="R8" i="8"/>
  <c r="W8" i="8"/>
  <c r="X8" i="8"/>
  <c r="V8" i="8"/>
  <c r="X84" i="8"/>
  <c r="M84" i="8" s="1"/>
  <c r="W84" i="8"/>
  <c r="T84" i="8"/>
  <c r="V84" i="8"/>
  <c r="S84" i="8"/>
  <c r="R84" i="8"/>
  <c r="X74" i="8"/>
  <c r="V74" i="8"/>
  <c r="T74" i="8"/>
  <c r="R74" i="8"/>
  <c r="W74" i="8"/>
  <c r="S74" i="8"/>
  <c r="W89" i="8"/>
  <c r="T89" i="8"/>
  <c r="S89" i="8"/>
  <c r="R89" i="8"/>
  <c r="X89" i="8"/>
  <c r="V89" i="8"/>
  <c r="R100" i="8"/>
  <c r="X100" i="8"/>
  <c r="W100" i="8"/>
  <c r="V100" i="8"/>
  <c r="T100" i="8"/>
  <c r="S100" i="8"/>
  <c r="V103" i="8"/>
  <c r="K103" i="8" s="1"/>
  <c r="T103" i="8"/>
  <c r="R103" i="8"/>
  <c r="X103" i="8"/>
  <c r="W103" i="8"/>
  <c r="S103" i="8"/>
  <c r="T87" i="8"/>
  <c r="R87" i="8"/>
  <c r="X87" i="8"/>
  <c r="V87" i="8"/>
  <c r="W87" i="8"/>
  <c r="S87" i="8"/>
  <c r="R46" i="8"/>
  <c r="X46" i="8"/>
  <c r="W46" i="8"/>
  <c r="T46" i="8"/>
  <c r="V46" i="8"/>
  <c r="S46" i="8"/>
  <c r="X76" i="8"/>
  <c r="W76" i="8"/>
  <c r="T76" i="8"/>
  <c r="V76" i="8"/>
  <c r="R76" i="8"/>
  <c r="S76" i="8"/>
  <c r="S78" i="8"/>
  <c r="H78" i="8" s="1"/>
  <c r="W78" i="8"/>
  <c r="L78" i="8" s="1"/>
  <c r="X78" i="8"/>
  <c r="M78" i="8" s="1"/>
  <c r="T78" i="8"/>
  <c r="I78" i="8" s="1"/>
  <c r="V78" i="8"/>
  <c r="K78" i="8" s="1"/>
  <c r="R78" i="8"/>
  <c r="G78" i="8" s="1"/>
  <c r="W81" i="8"/>
  <c r="T81" i="8"/>
  <c r="S81" i="8"/>
  <c r="X81" i="8"/>
  <c r="V81" i="8"/>
  <c r="R81" i="8"/>
  <c r="X45" i="8"/>
  <c r="W45" i="8"/>
  <c r="V45" i="8"/>
  <c r="S45" i="8"/>
  <c r="T45" i="8"/>
  <c r="R45" i="8"/>
  <c r="X21" i="8"/>
  <c r="W21" i="8"/>
  <c r="V21" i="8"/>
  <c r="S21" i="8"/>
  <c r="R21" i="8"/>
  <c r="T21" i="8"/>
  <c r="J35" i="8"/>
  <c r="W65" i="8"/>
  <c r="T65" i="8"/>
  <c r="S65" i="8"/>
  <c r="X65" i="8"/>
  <c r="V65" i="8"/>
  <c r="R65" i="8"/>
  <c r="V95" i="8"/>
  <c r="T95" i="8"/>
  <c r="R95" i="8"/>
  <c r="X95" i="8"/>
  <c r="W95" i="8"/>
  <c r="S95" i="8"/>
  <c r="W29" i="8"/>
  <c r="V29" i="8"/>
  <c r="S29" i="8"/>
  <c r="X29" i="8"/>
  <c r="T29" i="8"/>
  <c r="R29" i="8"/>
  <c r="S39" i="8"/>
  <c r="X39" i="8"/>
  <c r="V39" i="8"/>
  <c r="W39" i="8"/>
  <c r="T39" i="8"/>
  <c r="R39" i="8"/>
  <c r="X68" i="8"/>
  <c r="W68" i="8"/>
  <c r="T68" i="8"/>
  <c r="V68" i="8"/>
  <c r="S68" i="8"/>
  <c r="R68" i="8"/>
  <c r="S47" i="8"/>
  <c r="R47" i="8"/>
  <c r="X47" i="8"/>
  <c r="V47" i="8"/>
  <c r="W47" i="8"/>
  <c r="T47" i="8"/>
  <c r="T79" i="8"/>
  <c r="R79" i="8"/>
  <c r="X79" i="8"/>
  <c r="W79" i="8"/>
  <c r="V79" i="8"/>
  <c r="S79" i="8"/>
  <c r="V111" i="8"/>
  <c r="T111" i="8"/>
  <c r="R111" i="8"/>
  <c r="X111" i="8"/>
  <c r="W111" i="8"/>
  <c r="S111" i="8"/>
  <c r="S70" i="8"/>
  <c r="W70" i="8"/>
  <c r="X70" i="8"/>
  <c r="V70" i="8"/>
  <c r="T70" i="8"/>
  <c r="R70" i="8"/>
  <c r="W73" i="8"/>
  <c r="T73" i="8"/>
  <c r="S73" i="8"/>
  <c r="R73" i="8"/>
  <c r="X73" i="8"/>
  <c r="V73" i="8"/>
  <c r="X98" i="8"/>
  <c r="V98" i="8"/>
  <c r="T98" i="8"/>
  <c r="S98" i="8"/>
  <c r="R98" i="8"/>
  <c r="W98" i="8"/>
  <c r="W67" i="8"/>
  <c r="V67" i="8"/>
  <c r="S67" i="8"/>
  <c r="H67" i="8" s="1"/>
  <c r="X67" i="8"/>
  <c r="T67" i="8"/>
  <c r="R67" i="8"/>
  <c r="W99" i="8"/>
  <c r="V99" i="8"/>
  <c r="T99" i="8"/>
  <c r="S99" i="8"/>
  <c r="R99" i="8"/>
  <c r="X99" i="8"/>
  <c r="V41" i="8"/>
  <c r="R41" i="8"/>
  <c r="X41" i="8"/>
  <c r="W41" i="8"/>
  <c r="T41" i="8"/>
  <c r="S41" i="8"/>
  <c r="V49" i="8"/>
  <c r="T49" i="8"/>
  <c r="S49" i="8"/>
  <c r="R49" i="8"/>
  <c r="X49" i="8"/>
  <c r="W49" i="8"/>
  <c r="T102" i="8"/>
  <c r="S102" i="8"/>
  <c r="X102" i="8"/>
  <c r="W102" i="8"/>
  <c r="V102" i="8"/>
  <c r="R102" i="8"/>
  <c r="T32" i="8"/>
  <c r="W32" i="8"/>
  <c r="X32" i="8"/>
  <c r="V32" i="8"/>
  <c r="S32" i="8"/>
  <c r="R32" i="8"/>
  <c r="X20" i="8"/>
  <c r="W20" i="8"/>
  <c r="V20" i="8"/>
  <c r="T20" i="8"/>
  <c r="R20" i="8"/>
  <c r="S20" i="8"/>
  <c r="W37" i="8"/>
  <c r="V37" i="8"/>
  <c r="S37" i="8"/>
  <c r="H37" i="8" s="1"/>
  <c r="T37" i="8"/>
  <c r="R37" i="8"/>
  <c r="X37" i="8"/>
  <c r="N115" i="8"/>
  <c r="W112" i="8"/>
  <c r="V112" i="8"/>
  <c r="S112" i="8"/>
  <c r="R112" i="8"/>
  <c r="X112" i="8"/>
  <c r="T112" i="8"/>
  <c r="R6" i="8"/>
  <c r="X6" i="8"/>
  <c r="W6" i="8"/>
  <c r="T6" i="8"/>
  <c r="V6" i="8"/>
  <c r="S6" i="8"/>
  <c r="R14" i="8"/>
  <c r="X14" i="8"/>
  <c r="W14" i="8"/>
  <c r="T14" i="8"/>
  <c r="S14" i="8"/>
  <c r="V14" i="8"/>
  <c r="T40" i="8"/>
  <c r="W40" i="8"/>
  <c r="X40" i="8"/>
  <c r="S40" i="8"/>
  <c r="V40" i="8"/>
  <c r="R40" i="8"/>
  <c r="S31" i="8"/>
  <c r="X31" i="8"/>
  <c r="V31" i="8"/>
  <c r="W31" i="8"/>
  <c r="R31" i="8"/>
  <c r="T31" i="8"/>
  <c r="V88" i="8"/>
  <c r="S88" i="8"/>
  <c r="R88" i="8"/>
  <c r="X88" i="8"/>
  <c r="W88" i="8"/>
  <c r="T88" i="8"/>
  <c r="T71" i="8"/>
  <c r="R71" i="8"/>
  <c r="X71" i="8"/>
  <c r="V71" i="8"/>
  <c r="W71" i="8"/>
  <c r="S71" i="8"/>
  <c r="W34" i="8"/>
  <c r="S34" i="8"/>
  <c r="R34" i="8"/>
  <c r="X34" i="8"/>
  <c r="V34" i="8"/>
  <c r="T34" i="8"/>
  <c r="T24" i="8"/>
  <c r="S24" i="8"/>
  <c r="R24" i="8"/>
  <c r="G24" i="8" s="1"/>
  <c r="W24" i="8"/>
  <c r="X24" i="8"/>
  <c r="V24" i="8"/>
  <c r="S93" i="8"/>
  <c r="R93" i="8"/>
  <c r="G93" i="8" s="1"/>
  <c r="X93" i="8"/>
  <c r="M93" i="8" s="1"/>
  <c r="W93" i="8"/>
  <c r="V93" i="8"/>
  <c r="T93" i="8"/>
  <c r="N101" i="8"/>
  <c r="R62" i="8"/>
  <c r="X62" i="8"/>
  <c r="W62" i="8"/>
  <c r="T62" i="8"/>
  <c r="V62" i="8"/>
  <c r="K62" i="8" s="1"/>
  <c r="S62" i="8"/>
  <c r="W26" i="8"/>
  <c r="S26" i="8"/>
  <c r="R26" i="8"/>
  <c r="V26" i="8"/>
  <c r="X26" i="8"/>
  <c r="T26" i="8"/>
  <c r="X5" i="8"/>
  <c r="W5" i="8"/>
  <c r="V5" i="8"/>
  <c r="S5" i="8"/>
  <c r="T5" i="8"/>
  <c r="R5" i="8"/>
  <c r="V80" i="8"/>
  <c r="S80" i="8"/>
  <c r="R80" i="8"/>
  <c r="W80" i="8"/>
  <c r="X80" i="8"/>
  <c r="T80" i="8"/>
  <c r="W96" i="8"/>
  <c r="V96" i="8"/>
  <c r="S96" i="8"/>
  <c r="R96" i="8"/>
  <c r="X96" i="8"/>
  <c r="T96" i="8"/>
  <c r="X90" i="8"/>
  <c r="V90" i="8"/>
  <c r="T90" i="8"/>
  <c r="R90" i="8"/>
  <c r="W90" i="8"/>
  <c r="S90" i="8"/>
  <c r="H90" i="8" s="1"/>
  <c r="S86" i="8"/>
  <c r="W86" i="8"/>
  <c r="X86" i="8"/>
  <c r="V86" i="8"/>
  <c r="T86" i="8"/>
  <c r="R86" i="8"/>
  <c r="X113" i="8"/>
  <c r="W113" i="8"/>
  <c r="T113" i="8"/>
  <c r="S113" i="8"/>
  <c r="R113" i="8"/>
  <c r="V113" i="8"/>
  <c r="R38" i="8"/>
  <c r="X38" i="8"/>
  <c r="W38" i="8"/>
  <c r="L38" i="8" s="1"/>
  <c r="T38" i="8"/>
  <c r="V38" i="8"/>
  <c r="S38" i="8"/>
  <c r="X105" i="8"/>
  <c r="W105" i="8"/>
  <c r="T105" i="8"/>
  <c r="S105" i="8"/>
  <c r="R105" i="8"/>
  <c r="V105" i="8"/>
  <c r="W50" i="8"/>
  <c r="V50" i="8"/>
  <c r="T50" i="8"/>
  <c r="S50" i="8"/>
  <c r="R50" i="8"/>
  <c r="X50" i="8"/>
  <c r="S15" i="8"/>
  <c r="R15" i="8"/>
  <c r="X15" i="8"/>
  <c r="V15" i="8"/>
  <c r="W15" i="8"/>
  <c r="T15" i="8"/>
  <c r="W10" i="8"/>
  <c r="V10" i="8"/>
  <c r="T10" i="8"/>
  <c r="S10" i="8"/>
  <c r="R10" i="8"/>
  <c r="X10" i="8"/>
  <c r="W42" i="8"/>
  <c r="S42" i="8"/>
  <c r="R42" i="8"/>
  <c r="V42" i="8"/>
  <c r="T42" i="8"/>
  <c r="X42" i="8"/>
  <c r="X53" i="8"/>
  <c r="W53" i="8"/>
  <c r="V53" i="8"/>
  <c r="S53" i="8"/>
  <c r="T53" i="8"/>
  <c r="R53" i="8"/>
  <c r="V9" i="8"/>
  <c r="T9" i="8"/>
  <c r="S9" i="8"/>
  <c r="R9" i="8"/>
  <c r="X9" i="8"/>
  <c r="W9" i="8"/>
  <c r="T16" i="8"/>
  <c r="S16" i="8"/>
  <c r="R16" i="8"/>
  <c r="W16" i="8"/>
  <c r="X16" i="8"/>
  <c r="V16" i="8"/>
  <c r="V17" i="8"/>
  <c r="T17" i="8"/>
  <c r="S17" i="8"/>
  <c r="R17" i="8"/>
  <c r="X17" i="8"/>
  <c r="W17" i="8"/>
  <c r="V72" i="8"/>
  <c r="S72" i="8"/>
  <c r="R72" i="8"/>
  <c r="X72" i="8"/>
  <c r="W72" i="8"/>
  <c r="T72" i="8"/>
  <c r="J67" i="8"/>
  <c r="V57" i="8"/>
  <c r="T57" i="8"/>
  <c r="S57" i="8"/>
  <c r="R57" i="8"/>
  <c r="X57" i="8"/>
  <c r="W57" i="8"/>
  <c r="I67" i="8" l="1"/>
  <c r="K67" i="8"/>
  <c r="H24" i="8"/>
  <c r="G50" i="8"/>
  <c r="L62" i="8"/>
  <c r="H50" i="8"/>
  <c r="I90" i="8"/>
  <c r="K50" i="8"/>
  <c r="M90" i="8"/>
  <c r="G67" i="8"/>
  <c r="K95" i="8"/>
  <c r="G46" i="8"/>
  <c r="L88" i="8"/>
  <c r="H42" i="8"/>
  <c r="M5" i="8"/>
  <c r="K31" i="8"/>
  <c r="I5" i="8"/>
  <c r="G26" i="8"/>
  <c r="H26" i="8"/>
  <c r="I31" i="8"/>
  <c r="I112" i="8"/>
  <c r="H112" i="8"/>
  <c r="M111" i="8"/>
  <c r="H98" i="8"/>
  <c r="K65" i="8"/>
  <c r="H20" i="8"/>
  <c r="I51" i="8"/>
  <c r="H45" i="8"/>
  <c r="I81" i="8"/>
  <c r="K27" i="8"/>
  <c r="M91" i="8"/>
  <c r="I69" i="8"/>
  <c r="I53" i="8"/>
  <c r="M67" i="8"/>
  <c r="K35" i="8"/>
  <c r="H72" i="8"/>
  <c r="L67" i="8"/>
  <c r="L47" i="8"/>
  <c r="L108" i="8"/>
  <c r="H35" i="8"/>
  <c r="G61" i="8"/>
  <c r="L60" i="8"/>
  <c r="M35" i="8"/>
  <c r="P20" i="12"/>
  <c r="P20" i="19"/>
  <c r="M72" i="8"/>
  <c r="G72" i="8"/>
  <c r="G65" i="8"/>
  <c r="I94" i="8"/>
  <c r="M65" i="8"/>
  <c r="H38" i="8"/>
  <c r="I20" i="8"/>
  <c r="I68" i="8"/>
  <c r="H65" i="8"/>
  <c r="K72" i="8"/>
  <c r="K21" i="8"/>
  <c r="I65" i="8"/>
  <c r="M21" i="8"/>
  <c r="K81" i="8"/>
  <c r="I72" i="8"/>
  <c r="G105" i="8"/>
  <c r="L20" i="8"/>
  <c r="M68" i="8"/>
  <c r="L65" i="8"/>
  <c r="L72" i="8"/>
  <c r="I16" i="8"/>
  <c r="M20" i="8"/>
  <c r="K90" i="8"/>
  <c r="I62" i="8"/>
  <c r="H49" i="8"/>
  <c r="I98" i="8"/>
  <c r="H29" i="8"/>
  <c r="H60" i="8"/>
  <c r="L51" i="8"/>
  <c r="I4" i="8"/>
  <c r="H5" i="8"/>
  <c r="I60" i="8"/>
  <c r="M42" i="8"/>
  <c r="L50" i="8"/>
  <c r="G62" i="8"/>
  <c r="K88" i="8"/>
  <c r="I47" i="8"/>
  <c r="K60" i="8"/>
  <c r="M50" i="8"/>
  <c r="L90" i="8"/>
  <c r="G29" i="8"/>
  <c r="M60" i="8"/>
  <c r="H51" i="8"/>
  <c r="G81" i="8"/>
  <c r="L89" i="8"/>
  <c r="K55" i="8"/>
  <c r="G51" i="8"/>
  <c r="L48" i="8"/>
  <c r="L91" i="8"/>
  <c r="K38" i="8"/>
  <c r="G45" i="8"/>
  <c r="M81" i="8"/>
  <c r="G55" i="8"/>
  <c r="M19" i="8"/>
  <c r="I38" i="8"/>
  <c r="K5" i="8"/>
  <c r="L26" i="8"/>
  <c r="I45" i="8"/>
  <c r="H81" i="8"/>
  <c r="H46" i="8"/>
  <c r="K89" i="8"/>
  <c r="G27" i="8"/>
  <c r="H55" i="8"/>
  <c r="K51" i="8"/>
  <c r="L56" i="8"/>
  <c r="L7" i="8"/>
  <c r="G91" i="8"/>
  <c r="M38" i="8"/>
  <c r="M14" i="8"/>
  <c r="K45" i="8"/>
  <c r="K44" i="8"/>
  <c r="H91" i="8"/>
  <c r="H30" i="8"/>
  <c r="K53" i="8"/>
  <c r="L42" i="8"/>
  <c r="G38" i="8"/>
  <c r="G31" i="8"/>
  <c r="G14" i="8"/>
  <c r="L45" i="8"/>
  <c r="I55" i="8"/>
  <c r="H19" i="8"/>
  <c r="I91" i="8"/>
  <c r="M59" i="8"/>
  <c r="G19" i="8"/>
  <c r="M45" i="8"/>
  <c r="K76" i="8"/>
  <c r="M46" i="8"/>
  <c r="I89" i="8"/>
  <c r="L55" i="8"/>
  <c r="M12" i="8"/>
  <c r="D12" i="12"/>
  <c r="O20" i="19"/>
  <c r="D12" i="19"/>
  <c r="H109" i="8"/>
  <c r="M58" i="8"/>
  <c r="I19" i="8"/>
  <c r="K91" i="8"/>
  <c r="G66" i="8"/>
  <c r="M33" i="8"/>
  <c r="L57" i="8"/>
  <c r="H93" i="8"/>
  <c r="L76" i="8"/>
  <c r="M55" i="8"/>
  <c r="H66" i="8"/>
  <c r="G48" i="8"/>
  <c r="H94" i="8"/>
  <c r="K19" i="8"/>
  <c r="M57" i="8"/>
  <c r="M76" i="8"/>
  <c r="I93" i="8"/>
  <c r="I12" i="8"/>
  <c r="K64" i="8"/>
  <c r="G57" i="8"/>
  <c r="H57" i="8"/>
  <c r="I57" i="8"/>
  <c r="K93" i="8"/>
  <c r="L81" i="8"/>
  <c r="G60" i="8"/>
  <c r="G4" i="8"/>
  <c r="K57" i="8"/>
  <c r="L93" i="8"/>
  <c r="L12" i="8"/>
  <c r="H11" i="8"/>
  <c r="H13" i="8"/>
  <c r="I50" i="8"/>
  <c r="G90" i="8"/>
  <c r="H62" i="8"/>
  <c r="K47" i="8"/>
  <c r="H74" i="8"/>
  <c r="I61" i="8"/>
  <c r="K4" i="8"/>
  <c r="G56" i="8"/>
  <c r="K33" i="8"/>
  <c r="K79" i="8"/>
  <c r="M47" i="8"/>
  <c r="H61" i="8"/>
  <c r="L4" i="8"/>
  <c r="G47" i="8"/>
  <c r="K61" i="8"/>
  <c r="M4" i="8"/>
  <c r="M7" i="8"/>
  <c r="L61" i="8"/>
  <c r="H33" i="8"/>
  <c r="M37" i="8"/>
  <c r="H47" i="8"/>
  <c r="I113" i="8"/>
  <c r="H86" i="8"/>
  <c r="M80" i="8"/>
  <c r="M62" i="8"/>
  <c r="L49" i="8"/>
  <c r="G79" i="8"/>
  <c r="H108" i="8"/>
  <c r="M61" i="8"/>
  <c r="L33" i="8"/>
  <c r="L113" i="8"/>
  <c r="L80" i="8"/>
  <c r="M74" i="8"/>
  <c r="L75" i="8"/>
  <c r="H4" i="8"/>
  <c r="G95" i="8"/>
  <c r="I77" i="8"/>
  <c r="G44" i="8"/>
  <c r="I84" i="8"/>
  <c r="H53" i="8"/>
  <c r="I95" i="8"/>
  <c r="I103" i="8"/>
  <c r="L84" i="8"/>
  <c r="H22" i="8"/>
  <c r="G58" i="8"/>
  <c r="L44" i="8"/>
  <c r="H58" i="8"/>
  <c r="L53" i="8"/>
  <c r="M53" i="8"/>
  <c r="H95" i="8"/>
  <c r="H103" i="8"/>
  <c r="K100" i="8"/>
  <c r="G84" i="8"/>
  <c r="I58" i="8"/>
  <c r="L95" i="8"/>
  <c r="L103" i="8"/>
  <c r="L100" i="8"/>
  <c r="H84" i="8"/>
  <c r="K83" i="8"/>
  <c r="K58" i="8"/>
  <c r="H44" i="8"/>
  <c r="G53" i="8"/>
  <c r="M103" i="8"/>
  <c r="K84" i="8"/>
  <c r="M22" i="8"/>
  <c r="L58" i="8"/>
  <c r="I107" i="8"/>
  <c r="M44" i="8"/>
  <c r="L106" i="8"/>
  <c r="I110" i="8"/>
  <c r="I29" i="8"/>
  <c r="M100" i="8"/>
  <c r="H56" i="8"/>
  <c r="I7" i="8"/>
  <c r="M112" i="8"/>
  <c r="K98" i="8"/>
  <c r="H111" i="8"/>
  <c r="G39" i="8"/>
  <c r="L5" i="8"/>
  <c r="I88" i="8"/>
  <c r="L31" i="8"/>
  <c r="G112" i="8"/>
  <c r="I37" i="8"/>
  <c r="I41" i="8"/>
  <c r="M98" i="8"/>
  <c r="L111" i="8"/>
  <c r="I39" i="8"/>
  <c r="M29" i="8"/>
  <c r="M75" i="8"/>
  <c r="H3" i="8"/>
  <c r="I56" i="8"/>
  <c r="H63" i="8"/>
  <c r="K7" i="8"/>
  <c r="I106" i="8"/>
  <c r="I42" i="8"/>
  <c r="K113" i="8"/>
  <c r="K86" i="8"/>
  <c r="I26" i="8"/>
  <c r="M88" i="8"/>
  <c r="M31" i="8"/>
  <c r="K112" i="8"/>
  <c r="K37" i="8"/>
  <c r="M41" i="8"/>
  <c r="G111" i="8"/>
  <c r="K29" i="8"/>
  <c r="K46" i="8"/>
  <c r="M89" i="8"/>
  <c r="I75" i="8"/>
  <c r="K3" i="8"/>
  <c r="G7" i="8"/>
  <c r="I28" i="8"/>
  <c r="M71" i="8"/>
  <c r="L41" i="8"/>
  <c r="K42" i="8"/>
  <c r="M26" i="8"/>
  <c r="I71" i="8"/>
  <c r="G88" i="8"/>
  <c r="H31" i="8"/>
  <c r="L112" i="8"/>
  <c r="L98" i="8"/>
  <c r="I111" i="8"/>
  <c r="L29" i="8"/>
  <c r="I46" i="8"/>
  <c r="H100" i="8"/>
  <c r="G89" i="8"/>
  <c r="H75" i="8"/>
  <c r="K56" i="8"/>
  <c r="H7" i="8"/>
  <c r="G75" i="8"/>
  <c r="G42" i="8"/>
  <c r="H113" i="8"/>
  <c r="L86" i="8"/>
  <c r="I80" i="8"/>
  <c r="G5" i="8"/>
  <c r="K26" i="8"/>
  <c r="H88" i="8"/>
  <c r="G98" i="8"/>
  <c r="K111" i="8"/>
  <c r="H39" i="8"/>
  <c r="L46" i="8"/>
  <c r="H89" i="8"/>
  <c r="K75" i="8"/>
  <c r="M3" i="8"/>
  <c r="M56" i="8"/>
  <c r="G10" i="8"/>
  <c r="K15" i="8"/>
  <c r="K28" i="8"/>
  <c r="I44" i="8"/>
  <c r="I99" i="8"/>
  <c r="I32" i="8"/>
  <c r="L28" i="8"/>
  <c r="G82" i="8"/>
  <c r="G77" i="8"/>
  <c r="L6" i="8"/>
  <c r="M28" i="8"/>
  <c r="H28" i="8"/>
  <c r="L23" i="8"/>
  <c r="G28" i="8"/>
  <c r="I96" i="8"/>
  <c r="G102" i="8"/>
  <c r="H87" i="8"/>
  <c r="K9" i="8"/>
  <c r="I10" i="8"/>
  <c r="G15" i="8"/>
  <c r="M113" i="8"/>
  <c r="M96" i="8"/>
  <c r="G80" i="8"/>
  <c r="H71" i="8"/>
  <c r="H40" i="8"/>
  <c r="G6" i="8"/>
  <c r="L37" i="8"/>
  <c r="K102" i="8"/>
  <c r="G41" i="8"/>
  <c r="L99" i="8"/>
  <c r="G70" i="8"/>
  <c r="G68" i="8"/>
  <c r="L39" i="8"/>
  <c r="I21" i="8"/>
  <c r="G100" i="8"/>
  <c r="L13" i="8"/>
  <c r="I9" i="8"/>
  <c r="K10" i="8"/>
  <c r="H15" i="8"/>
  <c r="G86" i="8"/>
  <c r="G96" i="8"/>
  <c r="H80" i="8"/>
  <c r="L71" i="8"/>
  <c r="G32" i="8"/>
  <c r="L102" i="8"/>
  <c r="K41" i="8"/>
  <c r="I70" i="8"/>
  <c r="H68" i="8"/>
  <c r="K39" i="8"/>
  <c r="G21" i="8"/>
  <c r="H76" i="8"/>
  <c r="K87" i="8"/>
  <c r="G52" i="8"/>
  <c r="G36" i="8"/>
  <c r="H12" i="8"/>
  <c r="G110" i="8"/>
  <c r="I25" i="8"/>
  <c r="M13" i="8"/>
  <c r="H10" i="8"/>
  <c r="L10" i="8"/>
  <c r="I86" i="8"/>
  <c r="H96" i="8"/>
  <c r="K80" i="8"/>
  <c r="K71" i="8"/>
  <c r="G20" i="8"/>
  <c r="M102" i="8"/>
  <c r="K73" i="8"/>
  <c r="K70" i="8"/>
  <c r="K68" i="8"/>
  <c r="M39" i="8"/>
  <c r="H21" i="8"/>
  <c r="G76" i="8"/>
  <c r="M87" i="8"/>
  <c r="G12" i="8"/>
  <c r="K110" i="8"/>
  <c r="G3" i="8"/>
  <c r="I63" i="8"/>
  <c r="L25" i="8"/>
  <c r="M15" i="8"/>
  <c r="K96" i="8"/>
  <c r="H6" i="8"/>
  <c r="H102" i="8"/>
  <c r="L110" i="8"/>
  <c r="L63" i="8"/>
  <c r="M9" i="8"/>
  <c r="I15" i="8"/>
  <c r="G113" i="8"/>
  <c r="M86" i="8"/>
  <c r="L96" i="8"/>
  <c r="G71" i="8"/>
  <c r="G37" i="8"/>
  <c r="K20" i="8"/>
  <c r="I102" i="8"/>
  <c r="H41" i="8"/>
  <c r="L68" i="8"/>
  <c r="L21" i="8"/>
  <c r="I76" i="8"/>
  <c r="I100" i="8"/>
  <c r="K12" i="8"/>
  <c r="M110" i="8"/>
  <c r="I3" i="8"/>
  <c r="K63" i="8"/>
  <c r="G13" i="8"/>
  <c r="G9" i="8"/>
  <c r="M10" i="8"/>
  <c r="L15" i="8"/>
  <c r="I6" i="8"/>
  <c r="L32" i="8"/>
  <c r="H99" i="8"/>
  <c r="H110" i="8"/>
  <c r="M63" i="8"/>
  <c r="G22" i="8"/>
  <c r="L83" i="8"/>
  <c r="I82" i="8"/>
  <c r="M107" i="8"/>
  <c r="I11" i="8"/>
  <c r="M95" i="8"/>
  <c r="K82" i="8"/>
  <c r="G107" i="8"/>
  <c r="M82" i="8"/>
  <c r="H77" i="8"/>
  <c r="H107" i="8"/>
  <c r="K22" i="8"/>
  <c r="I83" i="8"/>
  <c r="L77" i="8"/>
  <c r="K107" i="8"/>
  <c r="K23" i="8"/>
  <c r="G103" i="8"/>
  <c r="I22" i="8"/>
  <c r="M83" i="8"/>
  <c r="L82" i="8"/>
  <c r="K77" i="8"/>
  <c r="L107" i="8"/>
  <c r="L22" i="8"/>
  <c r="H82" i="8"/>
  <c r="M77" i="8"/>
  <c r="G11" i="8"/>
  <c r="G23" i="8"/>
  <c r="I66" i="8"/>
  <c r="K16" i="8"/>
  <c r="L105" i="8"/>
  <c r="I40" i="8"/>
  <c r="M73" i="8"/>
  <c r="M70" i="8"/>
  <c r="M8" i="8"/>
  <c r="H27" i="8"/>
  <c r="L52" i="8"/>
  <c r="K54" i="8"/>
  <c r="K69" i="8"/>
  <c r="K66" i="8"/>
  <c r="I48" i="8"/>
  <c r="I109" i="8"/>
  <c r="H43" i="8"/>
  <c r="K11" i="8"/>
  <c r="I64" i="8"/>
  <c r="G59" i="8"/>
  <c r="I30" i="8"/>
  <c r="M40" i="8"/>
  <c r="I36" i="8"/>
  <c r="K52" i="8"/>
  <c r="M16" i="8"/>
  <c r="M105" i="8"/>
  <c r="K14" i="8"/>
  <c r="G73" i="8"/>
  <c r="L70" i="8"/>
  <c r="L8" i="8"/>
  <c r="I27" i="8"/>
  <c r="M52" i="8"/>
  <c r="I54" i="8"/>
  <c r="M69" i="8"/>
  <c r="M66" i="8"/>
  <c r="K109" i="8"/>
  <c r="G94" i="8"/>
  <c r="I43" i="8"/>
  <c r="L11" i="8"/>
  <c r="G64" i="8"/>
  <c r="H59" i="8"/>
  <c r="L30" i="8"/>
  <c r="L27" i="8"/>
  <c r="L69" i="8"/>
  <c r="L43" i="8"/>
  <c r="K30" i="8"/>
  <c r="H14" i="8"/>
  <c r="H73" i="8"/>
  <c r="H70" i="8"/>
  <c r="G8" i="8"/>
  <c r="M27" i="8"/>
  <c r="H36" i="8"/>
  <c r="L54" i="8"/>
  <c r="G69" i="8"/>
  <c r="L109" i="8"/>
  <c r="K94" i="8"/>
  <c r="M43" i="8"/>
  <c r="M11" i="8"/>
  <c r="H64" i="8"/>
  <c r="I59" i="8"/>
  <c r="M30" i="8"/>
  <c r="K43" i="8"/>
  <c r="I105" i="8"/>
  <c r="L40" i="8"/>
  <c r="K8" i="8"/>
  <c r="K36" i="8"/>
  <c r="H54" i="8"/>
  <c r="L64" i="8"/>
  <c r="L16" i="8"/>
  <c r="G16" i="8"/>
  <c r="G40" i="8"/>
  <c r="I14" i="8"/>
  <c r="I73" i="8"/>
  <c r="H8" i="8"/>
  <c r="L36" i="8"/>
  <c r="M54" i="8"/>
  <c r="K48" i="8"/>
  <c r="M109" i="8"/>
  <c r="L94" i="8"/>
  <c r="K59" i="8"/>
  <c r="G30" i="8"/>
  <c r="G43" i="8"/>
  <c r="H105" i="8"/>
  <c r="I52" i="8"/>
  <c r="H69" i="8"/>
  <c r="M64" i="8"/>
  <c r="H48" i="8"/>
  <c r="H16" i="8"/>
  <c r="K105" i="8"/>
  <c r="K40" i="8"/>
  <c r="L14" i="8"/>
  <c r="L73" i="8"/>
  <c r="I8" i="8"/>
  <c r="H52" i="8"/>
  <c r="M36" i="8"/>
  <c r="G54" i="8"/>
  <c r="L66" i="8"/>
  <c r="M48" i="8"/>
  <c r="G109" i="8"/>
  <c r="M94" i="8"/>
  <c r="L59" i="8"/>
  <c r="G34" i="8"/>
  <c r="K97" i="8"/>
  <c r="H92" i="8"/>
  <c r="G17" i="8"/>
  <c r="G25" i="8"/>
  <c r="G63" i="8"/>
  <c r="I13" i="8"/>
  <c r="K17" i="8"/>
  <c r="K13" i="8"/>
  <c r="H17" i="8"/>
  <c r="H34" i="8"/>
  <c r="M49" i="8"/>
  <c r="I92" i="8"/>
  <c r="G106" i="8"/>
  <c r="L79" i="8"/>
  <c r="I108" i="8"/>
  <c r="I104" i="8"/>
  <c r="G97" i="8"/>
  <c r="I17" i="8"/>
  <c r="L9" i="8"/>
  <c r="I24" i="8"/>
  <c r="L34" i="8"/>
  <c r="M6" i="8"/>
  <c r="G49" i="8"/>
  <c r="K99" i="8"/>
  <c r="M79" i="8"/>
  <c r="L87" i="8"/>
  <c r="K108" i="8"/>
  <c r="M18" i="8"/>
  <c r="M104" i="8"/>
  <c r="H83" i="8"/>
  <c r="K92" i="8"/>
  <c r="H97" i="8"/>
  <c r="M25" i="8"/>
  <c r="I23" i="8"/>
  <c r="H106" i="8"/>
  <c r="G18" i="8"/>
  <c r="L92" i="8"/>
  <c r="I49" i="8"/>
  <c r="I79" i="8"/>
  <c r="M108" i="8"/>
  <c r="H18" i="8"/>
  <c r="M92" i="8"/>
  <c r="L97" i="8"/>
  <c r="K25" i="8"/>
  <c r="K106" i="8"/>
  <c r="I97" i="8"/>
  <c r="L74" i="8"/>
  <c r="H104" i="8"/>
  <c r="H9" i="8"/>
  <c r="K24" i="8"/>
  <c r="I34" i="8"/>
  <c r="H32" i="8"/>
  <c r="K49" i="8"/>
  <c r="G87" i="8"/>
  <c r="G74" i="8"/>
  <c r="G108" i="8"/>
  <c r="I18" i="8"/>
  <c r="K104" i="8"/>
  <c r="G92" i="8"/>
  <c r="M97" i="8"/>
  <c r="M23" i="8"/>
  <c r="M106" i="8"/>
  <c r="M24" i="8"/>
  <c r="K34" i="8"/>
  <c r="K32" i="8"/>
  <c r="M99" i="8"/>
  <c r="I87" i="8"/>
  <c r="I74" i="8"/>
  <c r="K18" i="8"/>
  <c r="L104" i="8"/>
  <c r="G104" i="8"/>
  <c r="L17" i="8"/>
  <c r="M17" i="8"/>
  <c r="L24" i="8"/>
  <c r="M34" i="8"/>
  <c r="K6" i="8"/>
  <c r="M32" i="8"/>
  <c r="G99" i="8"/>
  <c r="H79" i="8"/>
  <c r="K74" i="8"/>
  <c r="L18" i="8"/>
  <c r="G83" i="8"/>
  <c r="H25" i="8"/>
  <c r="H23" i="8"/>
  <c r="G87" i="1"/>
  <c r="N20" i="12"/>
  <c r="L3" i="8"/>
  <c r="N5" i="8"/>
  <c r="N44" i="8"/>
  <c r="N4" i="8"/>
  <c r="N82" i="8"/>
  <c r="N64" i="8"/>
  <c r="N7" i="8"/>
  <c r="G87" i="7"/>
  <c r="N77" i="8"/>
  <c r="N92" i="8"/>
  <c r="N23" i="8"/>
  <c r="N79" i="8"/>
  <c r="N66" i="8"/>
  <c r="N35" i="8"/>
  <c r="N98" i="8"/>
  <c r="N95" i="8"/>
  <c r="N37" i="8"/>
  <c r="N75" i="8"/>
  <c r="N55" i="8"/>
  <c r="N8" i="8"/>
  <c r="N13" i="8"/>
  <c r="N106" i="8"/>
  <c r="N14" i="8"/>
  <c r="N63" i="8"/>
  <c r="N59" i="8"/>
  <c r="L19" i="8"/>
  <c r="N30" i="8"/>
  <c r="N60" i="8"/>
  <c r="N81" i="8"/>
  <c r="N48" i="8"/>
  <c r="N67" i="8"/>
  <c r="N52" i="8"/>
  <c r="N97" i="8"/>
  <c r="N104" i="8"/>
  <c r="N25" i="8"/>
  <c r="N43" i="8"/>
  <c r="N83" i="8"/>
  <c r="N93" i="8"/>
  <c r="N45" i="8"/>
  <c r="N89" i="8"/>
  <c r="N33" i="8"/>
  <c r="N94" i="8"/>
  <c r="N84" i="8"/>
  <c r="N61" i="8"/>
  <c r="N11" i="8"/>
  <c r="N100" i="8"/>
  <c r="N65" i="8"/>
  <c r="N76" i="8"/>
  <c r="N91" i="8"/>
  <c r="G103" i="7"/>
  <c r="G103" i="1"/>
  <c r="N12" i="8"/>
  <c r="N18" i="8"/>
  <c r="N73" i="8"/>
  <c r="N56" i="8"/>
  <c r="N96" i="8"/>
  <c r="N24" i="8"/>
  <c r="N107" i="8"/>
  <c r="N15" i="8"/>
  <c r="N88" i="8"/>
  <c r="N108" i="8"/>
  <c r="N27" i="8"/>
  <c r="N40" i="8"/>
  <c r="N110" i="8"/>
  <c r="N6" i="8"/>
  <c r="N10" i="8"/>
  <c r="N68" i="8"/>
  <c r="N21" i="8"/>
  <c r="N105" i="8"/>
  <c r="N87" i="8"/>
  <c r="N53" i="8"/>
  <c r="N102" i="8"/>
  <c r="N26" i="8"/>
  <c r="N9" i="8"/>
  <c r="N69" i="8"/>
  <c r="N19" i="8"/>
  <c r="N74" i="8"/>
  <c r="N31" i="8"/>
  <c r="N29" i="8"/>
  <c r="N32" i="8"/>
  <c r="N46" i="8"/>
  <c r="N28" i="8"/>
  <c r="N57" i="8"/>
  <c r="N17" i="8"/>
  <c r="N70" i="8"/>
  <c r="N47" i="8"/>
  <c r="N111" i="8"/>
  <c r="N41" i="8"/>
  <c r="N99" i="8"/>
  <c r="N58" i="8"/>
  <c r="N38" i="8"/>
  <c r="N3" i="8"/>
  <c r="N39" i="8"/>
  <c r="N50" i="8"/>
  <c r="N49" i="8"/>
  <c r="N71" i="8"/>
  <c r="N72" i="8"/>
  <c r="N42" i="8"/>
  <c r="N20" i="8"/>
  <c r="N34" i="8"/>
  <c r="N80" i="8"/>
  <c r="N112" i="8"/>
  <c r="N54" i="8"/>
  <c r="N16" i="8"/>
  <c r="N109" i="8"/>
  <c r="N62" i="8"/>
  <c r="N90" i="8"/>
  <c r="N86" i="8"/>
  <c r="N36" i="8"/>
  <c r="N51" i="8"/>
  <c r="N22" i="8"/>
  <c r="N113" i="8"/>
  <c r="N78" i="8"/>
  <c r="N103" i="8"/>
  <c r="G12" i="12" l="1"/>
  <c r="G12" i="19"/>
  <c r="D100" i="10"/>
  <c r="V100" i="10" s="1"/>
  <c r="W100" i="10" s="1"/>
  <c r="B105" i="17"/>
  <c r="D84" i="10"/>
  <c r="V84" i="10" s="1"/>
  <c r="W84" i="10" s="1"/>
  <c r="B89" i="17"/>
  <c r="G35" i="7"/>
  <c r="G99" i="7"/>
  <c r="G61" i="7"/>
  <c r="G39" i="7"/>
  <c r="B41" i="17" s="1"/>
  <c r="G79" i="7"/>
  <c r="G91" i="7"/>
  <c r="G54" i="7"/>
  <c r="G65" i="7"/>
  <c r="G97" i="7"/>
  <c r="G47" i="7"/>
  <c r="G69" i="1"/>
  <c r="G16" i="7"/>
  <c r="G100" i="1"/>
  <c r="B102" i="14" s="1"/>
  <c r="G9" i="1"/>
  <c r="B11" i="14" s="1"/>
  <c r="G95" i="7"/>
  <c r="G50" i="7"/>
  <c r="G108" i="7"/>
  <c r="G37" i="7"/>
  <c r="G66" i="7"/>
  <c r="G85" i="7"/>
  <c r="G83" i="7"/>
  <c r="G15" i="7"/>
  <c r="G68" i="1"/>
  <c r="G84" i="1"/>
  <c r="G45" i="1"/>
  <c r="B47" i="14" s="1"/>
  <c r="G62" i="7"/>
  <c r="G10" i="7"/>
  <c r="G81" i="1"/>
  <c r="G6" i="7"/>
  <c r="D216" i="10"/>
  <c r="V216" i="10" s="1"/>
  <c r="W216" i="10" s="1"/>
  <c r="B105" i="14"/>
  <c r="G27" i="7"/>
  <c r="G32" i="7"/>
  <c r="G57" i="1"/>
  <c r="G25" i="1"/>
  <c r="B27" i="14" s="1"/>
  <c r="G46" i="1"/>
  <c r="G106" i="7"/>
  <c r="G77" i="7"/>
  <c r="G94" i="7"/>
  <c r="D200" i="10"/>
  <c r="V200" i="10" s="1"/>
  <c r="W200" i="10" s="1"/>
  <c r="B89" i="14"/>
  <c r="O20" i="12"/>
  <c r="G6" i="1"/>
  <c r="G46" i="7"/>
  <c r="G84" i="7"/>
  <c r="G66" i="1"/>
  <c r="G15" i="1"/>
  <c r="G68" i="7"/>
  <c r="G81" i="7"/>
  <c r="G9" i="7"/>
  <c r="G79" i="1"/>
  <c r="G10" i="1"/>
  <c r="B12" i="14" s="1"/>
  <c r="G45" i="7"/>
  <c r="G37" i="1"/>
  <c r="G32" i="1"/>
  <c r="G25" i="7"/>
  <c r="G16" i="1"/>
  <c r="G97" i="1"/>
  <c r="G94" i="1"/>
  <c r="G39" i="1"/>
  <c r="G100" i="7"/>
  <c r="G62" i="1"/>
  <c r="G57" i="7"/>
  <c r="G108" i="1"/>
  <c r="G83" i="1"/>
  <c r="G85" i="1"/>
  <c r="B87" i="14" s="1"/>
  <c r="G77" i="1"/>
  <c r="G65" i="1"/>
  <c r="B67" i="14" s="1"/>
  <c r="G54" i="1"/>
  <c r="G61" i="1"/>
  <c r="G99" i="1"/>
  <c r="G35" i="1"/>
  <c r="B37" i="14" s="1"/>
  <c r="G50" i="1"/>
  <c r="B52" i="14" s="1"/>
  <c r="G47" i="1"/>
  <c r="G69" i="7"/>
  <c r="G27" i="1"/>
  <c r="G106" i="1"/>
  <c r="G91" i="1"/>
  <c r="G95" i="1"/>
  <c r="B97" i="14" s="1"/>
  <c r="G115" i="7"/>
  <c r="C41" i="19" s="1"/>
  <c r="G115" i="1"/>
  <c r="B117" i="14" s="1"/>
  <c r="G18" i="7"/>
  <c r="G18" i="1"/>
  <c r="G40" i="7"/>
  <c r="C26" i="19" s="1"/>
  <c r="G40" i="1"/>
  <c r="B42" i="14" s="1"/>
  <c r="G48" i="7"/>
  <c r="G48" i="1"/>
  <c r="G67" i="7"/>
  <c r="G67" i="1"/>
  <c r="G7" i="7"/>
  <c r="G7" i="1"/>
  <c r="B9" i="14" s="1"/>
  <c r="G73" i="7"/>
  <c r="G73" i="1"/>
  <c r="G101" i="7"/>
  <c r="G101" i="1"/>
  <c r="G89" i="7"/>
  <c r="G89" i="1"/>
  <c r="G70" i="7"/>
  <c r="G70" i="1"/>
  <c r="B72" i="14" s="1"/>
  <c r="G26" i="7"/>
  <c r="G26" i="1"/>
  <c r="G88" i="7"/>
  <c r="G88" i="1"/>
  <c r="G60" i="7"/>
  <c r="G60" i="1"/>
  <c r="B62" i="14" s="1"/>
  <c r="G55" i="7"/>
  <c r="G55" i="1"/>
  <c r="B57" i="14" s="1"/>
  <c r="G38" i="7"/>
  <c r="G38" i="1"/>
  <c r="G92" i="7"/>
  <c r="G92" i="1"/>
  <c r="G51" i="7"/>
  <c r="G51" i="1"/>
  <c r="G43" i="7"/>
  <c r="G43" i="1"/>
  <c r="G12" i="7"/>
  <c r="G12" i="1"/>
  <c r="G112" i="7"/>
  <c r="G112" i="1"/>
  <c r="G98" i="7"/>
  <c r="G98" i="1"/>
  <c r="G86" i="7"/>
  <c r="G86" i="1"/>
  <c r="G22" i="7"/>
  <c r="G22" i="1"/>
  <c r="G24" i="7"/>
  <c r="G24" i="1"/>
  <c r="G44" i="7"/>
  <c r="G44" i="1"/>
  <c r="G53" i="7"/>
  <c r="G53" i="1"/>
  <c r="G56" i="7"/>
  <c r="G56" i="1"/>
  <c r="G74" i="7"/>
  <c r="G74" i="1"/>
  <c r="G49" i="7"/>
  <c r="G49" i="1"/>
  <c r="G33" i="7"/>
  <c r="G33" i="1"/>
  <c r="G109" i="7"/>
  <c r="G109" i="1"/>
  <c r="G64" i="7"/>
  <c r="G64" i="1"/>
  <c r="G34" i="7"/>
  <c r="B36" i="17" s="1"/>
  <c r="G34" i="1"/>
  <c r="G76" i="7"/>
  <c r="G76" i="1"/>
  <c r="G71" i="7"/>
  <c r="G71" i="1"/>
  <c r="G42" i="7"/>
  <c r="G42" i="1"/>
  <c r="G58" i="7"/>
  <c r="G58" i="1"/>
  <c r="G20" i="7"/>
  <c r="C22" i="19" s="1"/>
  <c r="G20" i="1"/>
  <c r="B22" i="14" s="1"/>
  <c r="G80" i="7"/>
  <c r="G80" i="1"/>
  <c r="B82" i="14" s="1"/>
  <c r="G105" i="7"/>
  <c r="C39" i="19" s="1"/>
  <c r="G105" i="1"/>
  <c r="B107" i="14" s="1"/>
  <c r="G111" i="7"/>
  <c r="G111" i="1"/>
  <c r="G114" i="7"/>
  <c r="G114" i="1"/>
  <c r="G52" i="7"/>
  <c r="G52" i="1"/>
  <c r="G113" i="7"/>
  <c r="G113" i="1"/>
  <c r="G72" i="7"/>
  <c r="G72" i="1"/>
  <c r="G11" i="7"/>
  <c r="G11" i="1"/>
  <c r="G29" i="7"/>
  <c r="G29" i="1"/>
  <c r="B31" i="14" s="1"/>
  <c r="G75" i="7"/>
  <c r="C33" i="19" s="1"/>
  <c r="G75" i="1"/>
  <c r="B77" i="14" s="1"/>
  <c r="G82" i="7"/>
  <c r="G82" i="1"/>
  <c r="G36" i="7"/>
  <c r="G36" i="1"/>
  <c r="G41" i="7"/>
  <c r="G41" i="1"/>
  <c r="G19" i="7"/>
  <c r="G19" i="1"/>
  <c r="B21" i="14" s="1"/>
  <c r="G31" i="7"/>
  <c r="G31" i="1"/>
  <c r="G28" i="7"/>
  <c r="G28" i="1"/>
  <c r="G107" i="7"/>
  <c r="G107" i="1"/>
  <c r="G8" i="7"/>
  <c r="G8" i="1"/>
  <c r="B10" i="14" s="1"/>
  <c r="G110" i="7"/>
  <c r="C40" i="19" s="1"/>
  <c r="G110" i="1"/>
  <c r="B112" i="14" s="1"/>
  <c r="G102" i="7"/>
  <c r="G102" i="1"/>
  <c r="G63" i="7"/>
  <c r="G63" i="1"/>
  <c r="G96" i="7"/>
  <c r="G96" i="1"/>
  <c r="G5" i="1"/>
  <c r="B7" i="14" s="1"/>
  <c r="G5" i="7"/>
  <c r="G59" i="7"/>
  <c r="G59" i="1"/>
  <c r="G21" i="7"/>
  <c r="G21" i="1"/>
  <c r="G104" i="7"/>
  <c r="G104" i="1"/>
  <c r="G90" i="7"/>
  <c r="C36" i="19" s="1"/>
  <c r="G90" i="1"/>
  <c r="B92" i="14" s="1"/>
  <c r="G14" i="7"/>
  <c r="G14" i="1"/>
  <c r="B16" i="14" s="1"/>
  <c r="G93" i="7"/>
  <c r="G93" i="1"/>
  <c r="G13" i="7"/>
  <c r="G13" i="1"/>
  <c r="G30" i="7"/>
  <c r="G30" i="1"/>
  <c r="B32" i="14" s="1"/>
  <c r="G23" i="7"/>
  <c r="G23" i="1"/>
  <c r="G17" i="7"/>
  <c r="G17" i="1"/>
  <c r="G78" i="7"/>
  <c r="B80" i="17" s="1"/>
  <c r="G78" i="1"/>
  <c r="G140" i="1" l="1"/>
  <c r="C38" i="12"/>
  <c r="B102" i="17"/>
  <c r="C38" i="19"/>
  <c r="D7" i="10"/>
  <c r="C20" i="19"/>
  <c r="B62" i="17"/>
  <c r="C30" i="19"/>
  <c r="B27" i="17"/>
  <c r="C23" i="19"/>
  <c r="D82" i="10"/>
  <c r="V82" i="10" s="1"/>
  <c r="W82" i="10" s="1"/>
  <c r="C35" i="19"/>
  <c r="B32" i="17"/>
  <c r="C24" i="19"/>
  <c r="K22" i="19"/>
  <c r="D32" i="10"/>
  <c r="V32" i="10" s="1"/>
  <c r="W32" i="10" s="1"/>
  <c r="C25" i="19"/>
  <c r="K24" i="19"/>
  <c r="C29" i="19"/>
  <c r="B52" i="17"/>
  <c r="C28" i="19"/>
  <c r="B67" i="17"/>
  <c r="C31" i="19"/>
  <c r="B72" i="17"/>
  <c r="C32" i="19"/>
  <c r="C27" i="19"/>
  <c r="K23" i="19"/>
  <c r="D92" i="10"/>
  <c r="V92" i="10" s="1"/>
  <c r="W92" i="10" s="1"/>
  <c r="C37" i="19"/>
  <c r="K31" i="19"/>
  <c r="C42" i="19"/>
  <c r="D12" i="10"/>
  <c r="V12" i="10" s="1"/>
  <c r="W12" i="10" s="1"/>
  <c r="C21" i="19"/>
  <c r="K21" i="19"/>
  <c r="B7" i="17"/>
  <c r="C19" i="19"/>
  <c r="B82" i="17"/>
  <c r="C34" i="19"/>
  <c r="B17" i="14"/>
  <c r="D158" i="10"/>
  <c r="V158" i="10" s="1"/>
  <c r="W158" i="10" s="1"/>
  <c r="C27" i="12"/>
  <c r="G129" i="1"/>
  <c r="D138" i="10"/>
  <c r="V138" i="10" s="1"/>
  <c r="W138" i="10" s="1"/>
  <c r="C23" i="12"/>
  <c r="G125" i="1"/>
  <c r="D10" i="10"/>
  <c r="V10" i="10" s="1"/>
  <c r="W10" i="10" s="1"/>
  <c r="B15" i="17"/>
  <c r="D101" i="10"/>
  <c r="V101" i="10" s="1"/>
  <c r="W101" i="10" s="1"/>
  <c r="B106" i="17"/>
  <c r="D93" i="10"/>
  <c r="V93" i="10" s="1"/>
  <c r="W93" i="10" s="1"/>
  <c r="B98" i="17"/>
  <c r="D5" i="10"/>
  <c r="V5" i="10" s="1"/>
  <c r="W5" i="10" s="1"/>
  <c r="B10" i="17"/>
  <c r="D16" i="10"/>
  <c r="V16" i="10" s="1"/>
  <c r="W16" i="10" s="1"/>
  <c r="B21" i="17"/>
  <c r="B77" i="17"/>
  <c r="D110" i="10"/>
  <c r="V110" i="10" s="1"/>
  <c r="W110" i="10" s="1"/>
  <c r="B115" i="17"/>
  <c r="D102" i="10"/>
  <c r="V102" i="10" s="1"/>
  <c r="W102" i="10" s="1"/>
  <c r="B107" i="17"/>
  <c r="D39" i="10"/>
  <c r="V39" i="10" s="1"/>
  <c r="W39" i="10" s="1"/>
  <c r="B44" i="17"/>
  <c r="D61" i="10"/>
  <c r="V61" i="10" s="1"/>
  <c r="W61" i="10" s="1"/>
  <c r="B66" i="17"/>
  <c r="D71" i="10"/>
  <c r="V71" i="10" s="1"/>
  <c r="W71" i="10" s="1"/>
  <c r="B76" i="17"/>
  <c r="D21" i="10"/>
  <c r="V21" i="10" s="1"/>
  <c r="W21" i="10" s="1"/>
  <c r="B26" i="17"/>
  <c r="D109" i="10"/>
  <c r="V109" i="10" s="1"/>
  <c r="W109" i="10" s="1"/>
  <c r="B114" i="17"/>
  <c r="D89" i="10"/>
  <c r="V89" i="10" s="1"/>
  <c r="W89" i="10" s="1"/>
  <c r="B94" i="17"/>
  <c r="D85" i="10"/>
  <c r="V85" i="10" s="1"/>
  <c r="W85" i="10" s="1"/>
  <c r="B90" i="17"/>
  <c r="D98" i="10"/>
  <c r="V98" i="10" s="1"/>
  <c r="W98" i="10" s="1"/>
  <c r="B103" i="17"/>
  <c r="D45" i="10"/>
  <c r="V45" i="10" s="1"/>
  <c r="W45" i="10" s="1"/>
  <c r="B50" i="17"/>
  <c r="D62" i="10"/>
  <c r="V62" i="10" s="1"/>
  <c r="W62" i="10" s="1"/>
  <c r="B47" i="17"/>
  <c r="B12" i="17"/>
  <c r="D63" i="10"/>
  <c r="V63" i="10" s="1"/>
  <c r="W63" i="10" s="1"/>
  <c r="B68" i="17"/>
  <c r="D58" i="10"/>
  <c r="V58" i="10" s="1"/>
  <c r="W58" i="10" s="1"/>
  <c r="B63" i="17"/>
  <c r="D43" i="10"/>
  <c r="V43" i="10" s="1"/>
  <c r="W43" i="10" s="1"/>
  <c r="B48" i="17"/>
  <c r="D13" i="10"/>
  <c r="V13" i="10" s="1"/>
  <c r="W13" i="10" s="1"/>
  <c r="B18" i="17"/>
  <c r="D36" i="10"/>
  <c r="V36" i="10" s="1"/>
  <c r="W36" i="10" s="1"/>
  <c r="D59" i="10"/>
  <c r="V59" i="10" s="1"/>
  <c r="W59" i="10" s="1"/>
  <c r="B64" i="17"/>
  <c r="D34" i="10"/>
  <c r="V34" i="10" s="1"/>
  <c r="W34" i="10" s="1"/>
  <c r="B39" i="17"/>
  <c r="D44" i="10"/>
  <c r="V44" i="10" s="1"/>
  <c r="W44" i="10" s="1"/>
  <c r="B49" i="17"/>
  <c r="D96" i="10"/>
  <c r="V96" i="10" s="1"/>
  <c r="W96" i="10" s="1"/>
  <c r="B101" i="17"/>
  <c r="B87" i="17"/>
  <c r="B19" i="17"/>
  <c r="D90" i="10"/>
  <c r="V90" i="10" s="1"/>
  <c r="W90" i="10" s="1"/>
  <c r="B95" i="17"/>
  <c r="D18" i="10"/>
  <c r="V18" i="10" s="1"/>
  <c r="W18" i="10" s="1"/>
  <c r="B23" i="17"/>
  <c r="D60" i="10"/>
  <c r="V60" i="10" s="1"/>
  <c r="W60" i="10" s="1"/>
  <c r="B65" i="17"/>
  <c r="D104" i="10"/>
  <c r="V104" i="10" s="1"/>
  <c r="W104" i="10" s="1"/>
  <c r="B109" i="17"/>
  <c r="D38" i="10"/>
  <c r="V38" i="10" s="1"/>
  <c r="W38" i="10" s="1"/>
  <c r="B43" i="17"/>
  <c r="D26" i="10"/>
  <c r="V26" i="10" s="1"/>
  <c r="W26" i="10" s="1"/>
  <c r="B31" i="17"/>
  <c r="D49" i="10"/>
  <c r="V49" i="10" s="1"/>
  <c r="W49" i="10" s="1"/>
  <c r="B54" i="17"/>
  <c r="D68" i="10"/>
  <c r="V68" i="10" s="1"/>
  <c r="W68" i="10" s="1"/>
  <c r="B73" i="17"/>
  <c r="D106" i="10"/>
  <c r="V106" i="10" s="1"/>
  <c r="W106" i="10" s="1"/>
  <c r="B111" i="17"/>
  <c r="D53" i="10"/>
  <c r="V53" i="10" s="1"/>
  <c r="W53" i="10" s="1"/>
  <c r="B58" i="17"/>
  <c r="D19" i="10"/>
  <c r="V19" i="10" s="1"/>
  <c r="W19" i="10" s="1"/>
  <c r="B24" i="17"/>
  <c r="D9" i="10"/>
  <c r="V9" i="10" s="1"/>
  <c r="W9" i="10" s="1"/>
  <c r="B14" i="17"/>
  <c r="D35" i="10"/>
  <c r="V35" i="10" s="1"/>
  <c r="W35" i="10" s="1"/>
  <c r="B40" i="17"/>
  <c r="D23" i="10"/>
  <c r="V23" i="10" s="1"/>
  <c r="W23" i="10" s="1"/>
  <c r="B28" i="17"/>
  <c r="D70" i="10"/>
  <c r="V70" i="10" s="1"/>
  <c r="W70" i="10" s="1"/>
  <c r="B75" i="17"/>
  <c r="B42" i="17"/>
  <c r="D122" i="10"/>
  <c r="V122" i="10" s="1"/>
  <c r="W122" i="10" s="1"/>
  <c r="D213" i="10"/>
  <c r="V213" i="10" s="1"/>
  <c r="W213" i="10" s="1"/>
  <c r="D29" i="10"/>
  <c r="V29" i="10" s="1"/>
  <c r="W29" i="10" s="1"/>
  <c r="B34" i="17"/>
  <c r="D105" i="10"/>
  <c r="V105" i="10" s="1"/>
  <c r="W105" i="10" s="1"/>
  <c r="B110" i="17"/>
  <c r="D94" i="10"/>
  <c r="V94" i="10" s="1"/>
  <c r="W94" i="10" s="1"/>
  <c r="B99" i="17"/>
  <c r="B37" i="17"/>
  <c r="D6" i="10"/>
  <c r="V6" i="10" s="1"/>
  <c r="W6" i="10" s="1"/>
  <c r="B11" i="17"/>
  <c r="D24" i="10"/>
  <c r="V24" i="10" s="1"/>
  <c r="W24" i="10" s="1"/>
  <c r="B29" i="17"/>
  <c r="D20" i="10"/>
  <c r="V20" i="10" s="1"/>
  <c r="W20" i="10" s="1"/>
  <c r="B25" i="17"/>
  <c r="D11" i="10"/>
  <c r="V11" i="10" s="1"/>
  <c r="W11" i="10" s="1"/>
  <c r="B16" i="17"/>
  <c r="D56" i="10"/>
  <c r="V56" i="10" s="1"/>
  <c r="W56" i="10" s="1"/>
  <c r="B61" i="17"/>
  <c r="D99" i="10"/>
  <c r="V99" i="10" s="1"/>
  <c r="W99" i="10" s="1"/>
  <c r="B104" i="17"/>
  <c r="D25" i="10"/>
  <c r="V25" i="10" s="1"/>
  <c r="W25" i="10" s="1"/>
  <c r="B30" i="17"/>
  <c r="D33" i="10"/>
  <c r="V33" i="10" s="1"/>
  <c r="W33" i="10" s="1"/>
  <c r="B38" i="17"/>
  <c r="D8" i="10"/>
  <c r="V8" i="10" s="1"/>
  <c r="W8" i="10" s="1"/>
  <c r="B13" i="17"/>
  <c r="D111" i="10"/>
  <c r="V111" i="10" s="1"/>
  <c r="W111" i="10" s="1"/>
  <c r="B116" i="17"/>
  <c r="B22" i="17"/>
  <c r="D73" i="10"/>
  <c r="V73" i="10" s="1"/>
  <c r="W73" i="10" s="1"/>
  <c r="B78" i="17"/>
  <c r="D30" i="10"/>
  <c r="V30" i="10" s="1"/>
  <c r="W30" i="10" s="1"/>
  <c r="B35" i="17"/>
  <c r="D50" i="10"/>
  <c r="V50" i="10" s="1"/>
  <c r="W50" i="10" s="1"/>
  <c r="B55" i="17"/>
  <c r="D83" i="10"/>
  <c r="V83" i="10" s="1"/>
  <c r="W83" i="10" s="1"/>
  <c r="B88" i="17"/>
  <c r="D40" i="10"/>
  <c r="V40" i="10" s="1"/>
  <c r="W40" i="10" s="1"/>
  <c r="B45" i="17"/>
  <c r="B57" i="17"/>
  <c r="D4" i="10"/>
  <c r="V4" i="10" s="1"/>
  <c r="W4" i="10" s="1"/>
  <c r="B9" i="17"/>
  <c r="D15" i="10"/>
  <c r="V15" i="10" s="1"/>
  <c r="W15" i="10" s="1"/>
  <c r="B20" i="17"/>
  <c r="D78" i="10"/>
  <c r="V78" i="10" s="1"/>
  <c r="W78" i="10" s="1"/>
  <c r="B83" i="17"/>
  <c r="D91" i="10"/>
  <c r="V91" i="10" s="1"/>
  <c r="W91" i="10" s="1"/>
  <c r="B96" i="17"/>
  <c r="B97" i="17"/>
  <c r="D51" i="10"/>
  <c r="V51" i="10" s="1"/>
  <c r="W51" i="10" s="1"/>
  <c r="B56" i="17"/>
  <c r="D54" i="10"/>
  <c r="V54" i="10" s="1"/>
  <c r="W54" i="10" s="1"/>
  <c r="B59" i="17"/>
  <c r="D65" i="10"/>
  <c r="V65" i="10" s="1"/>
  <c r="W65" i="10" s="1"/>
  <c r="B70" i="17"/>
  <c r="D74" i="10"/>
  <c r="V74" i="10" s="1"/>
  <c r="W74" i="10" s="1"/>
  <c r="B79" i="17"/>
  <c r="B17" i="17"/>
  <c r="D88" i="10"/>
  <c r="V88" i="10" s="1"/>
  <c r="W88" i="10" s="1"/>
  <c r="B93" i="17"/>
  <c r="B92" i="17"/>
  <c r="D107" i="10"/>
  <c r="V107" i="10" s="1"/>
  <c r="W107" i="10" s="1"/>
  <c r="B112" i="17"/>
  <c r="D28" i="10"/>
  <c r="V28" i="10" s="1"/>
  <c r="W28" i="10" s="1"/>
  <c r="B33" i="17"/>
  <c r="D79" i="10"/>
  <c r="V79" i="10" s="1"/>
  <c r="W79" i="10" s="1"/>
  <c r="B84" i="17"/>
  <c r="D69" i="10"/>
  <c r="V69" i="10" s="1"/>
  <c r="W69" i="10" s="1"/>
  <c r="B74" i="17"/>
  <c r="D108" i="10"/>
  <c r="V108" i="10" s="1"/>
  <c r="W108" i="10" s="1"/>
  <c r="B113" i="17"/>
  <c r="D55" i="10"/>
  <c r="V55" i="10" s="1"/>
  <c r="W55" i="10" s="1"/>
  <c r="B60" i="17"/>
  <c r="D46" i="10"/>
  <c r="V46" i="10" s="1"/>
  <c r="W46" i="10" s="1"/>
  <c r="B51" i="17"/>
  <c r="D41" i="10"/>
  <c r="V41" i="10" s="1"/>
  <c r="W41" i="10" s="1"/>
  <c r="B46" i="17"/>
  <c r="D95" i="10"/>
  <c r="V95" i="10" s="1"/>
  <c r="W95" i="10" s="1"/>
  <c r="B100" i="17"/>
  <c r="D48" i="10"/>
  <c r="V48" i="10" s="1"/>
  <c r="W48" i="10" s="1"/>
  <c r="B53" i="17"/>
  <c r="D86" i="10"/>
  <c r="V86" i="10" s="1"/>
  <c r="W86" i="10" s="1"/>
  <c r="B91" i="17"/>
  <c r="D64" i="10"/>
  <c r="V64" i="10" s="1"/>
  <c r="W64" i="10" s="1"/>
  <c r="B69" i="17"/>
  <c r="D112" i="10"/>
  <c r="V112" i="10" s="1"/>
  <c r="W112" i="10" s="1"/>
  <c r="B117" i="17"/>
  <c r="D66" i="10"/>
  <c r="V66" i="10" s="1"/>
  <c r="W66" i="10" s="1"/>
  <c r="B71" i="17"/>
  <c r="D81" i="10"/>
  <c r="V81" i="10" s="1"/>
  <c r="W81" i="10" s="1"/>
  <c r="B86" i="17"/>
  <c r="D47" i="10"/>
  <c r="V47" i="10" s="1"/>
  <c r="W47" i="10" s="1"/>
  <c r="D103" i="10"/>
  <c r="V103" i="10" s="1"/>
  <c r="W103" i="10" s="1"/>
  <c r="B108" i="17"/>
  <c r="D3" i="10"/>
  <c r="V3" i="10" s="1"/>
  <c r="W3" i="10" s="1"/>
  <c r="B8" i="17"/>
  <c r="D80" i="10"/>
  <c r="V80" i="10" s="1"/>
  <c r="W80" i="10" s="1"/>
  <c r="B85" i="17"/>
  <c r="D76" i="10"/>
  <c r="V76" i="10" s="1"/>
  <c r="W76" i="10" s="1"/>
  <c r="B81" i="17"/>
  <c r="D204" i="10"/>
  <c r="V204" i="10" s="1"/>
  <c r="W204" i="10" s="1"/>
  <c r="B93" i="14"/>
  <c r="D212" i="10"/>
  <c r="V212" i="10" s="1"/>
  <c r="W212" i="10" s="1"/>
  <c r="B101" i="14"/>
  <c r="D196" i="10"/>
  <c r="V196" i="10" s="1"/>
  <c r="W196" i="10" s="1"/>
  <c r="B85" i="14"/>
  <c r="D192" i="10"/>
  <c r="V192" i="10" s="1"/>
  <c r="W192" i="10" s="1"/>
  <c r="B81" i="14"/>
  <c r="D136" i="10"/>
  <c r="V136" i="10" s="1"/>
  <c r="W136" i="10" s="1"/>
  <c r="B25" i="14"/>
  <c r="D172" i="10"/>
  <c r="V172" i="10" s="1"/>
  <c r="W172" i="10" s="1"/>
  <c r="B61" i="14"/>
  <c r="D215" i="10"/>
  <c r="V215" i="10" s="1"/>
  <c r="W215" i="10" s="1"/>
  <c r="B104" i="14"/>
  <c r="D141" i="10"/>
  <c r="V141" i="10" s="1"/>
  <c r="W141" i="10" s="1"/>
  <c r="B30" i="14"/>
  <c r="D149" i="10"/>
  <c r="V149" i="10" s="1"/>
  <c r="W149" i="10" s="1"/>
  <c r="B38" i="14"/>
  <c r="D124" i="10"/>
  <c r="V124" i="10" s="1"/>
  <c r="W124" i="10" s="1"/>
  <c r="B13" i="14"/>
  <c r="D227" i="10"/>
  <c r="V227" i="10" s="1"/>
  <c r="W227" i="10" s="1"/>
  <c r="B116" i="14"/>
  <c r="D189" i="10"/>
  <c r="V189" i="10" s="1"/>
  <c r="W189" i="10" s="1"/>
  <c r="B78" i="14"/>
  <c r="D146" i="10"/>
  <c r="V146" i="10" s="1"/>
  <c r="W146" i="10" s="1"/>
  <c r="B35" i="14"/>
  <c r="D166" i="10"/>
  <c r="V166" i="10" s="1"/>
  <c r="W166" i="10" s="1"/>
  <c r="B55" i="14"/>
  <c r="D199" i="10"/>
  <c r="V199" i="10" s="1"/>
  <c r="W199" i="10" s="1"/>
  <c r="B88" i="14"/>
  <c r="D156" i="10"/>
  <c r="V156" i="10" s="1"/>
  <c r="W156" i="10" s="1"/>
  <c r="B45" i="14"/>
  <c r="D131" i="10"/>
  <c r="V131" i="10" s="1"/>
  <c r="W131" i="10" s="1"/>
  <c r="B20" i="14"/>
  <c r="D219" i="10"/>
  <c r="V219" i="10" s="1"/>
  <c r="W219" i="10" s="1"/>
  <c r="B108" i="14"/>
  <c r="D221" i="10"/>
  <c r="V221" i="10" s="1"/>
  <c r="W221" i="10" s="1"/>
  <c r="B110" i="14"/>
  <c r="D210" i="10"/>
  <c r="V210" i="10" s="1"/>
  <c r="W210" i="10" s="1"/>
  <c r="B99" i="14"/>
  <c r="D179" i="10"/>
  <c r="V179" i="10" s="1"/>
  <c r="W179" i="10" s="1"/>
  <c r="B68" i="14"/>
  <c r="D194" i="10"/>
  <c r="V194" i="10" s="1"/>
  <c r="W194" i="10" s="1"/>
  <c r="B83" i="14"/>
  <c r="D197" i="10"/>
  <c r="V197" i="10" s="1"/>
  <c r="W197" i="10" s="1"/>
  <c r="B86" i="14"/>
  <c r="D174" i="10"/>
  <c r="V174" i="10" s="1"/>
  <c r="W174" i="10" s="1"/>
  <c r="B63" i="14"/>
  <c r="D129" i="10"/>
  <c r="V129" i="10" s="1"/>
  <c r="W129" i="10" s="1"/>
  <c r="B18" i="14"/>
  <c r="G121" i="7"/>
  <c r="D144" i="10"/>
  <c r="V144" i="10" s="1"/>
  <c r="W144" i="10" s="1"/>
  <c r="B33" i="14"/>
  <c r="D195" i="10"/>
  <c r="V195" i="10" s="1"/>
  <c r="W195" i="10" s="1"/>
  <c r="B84" i="14"/>
  <c r="D185" i="10"/>
  <c r="V185" i="10" s="1"/>
  <c r="W185" i="10" s="1"/>
  <c r="B74" i="14"/>
  <c r="D224" i="10"/>
  <c r="V224" i="10" s="1"/>
  <c r="W224" i="10" s="1"/>
  <c r="B113" i="14"/>
  <c r="D171" i="10"/>
  <c r="V171" i="10" s="1"/>
  <c r="W171" i="10" s="1"/>
  <c r="B60" i="14"/>
  <c r="D147" i="10"/>
  <c r="V147" i="10" s="1"/>
  <c r="W147" i="10" s="1"/>
  <c r="B36" i="14"/>
  <c r="D162" i="10"/>
  <c r="V162" i="10" s="1"/>
  <c r="W162" i="10" s="1"/>
  <c r="B51" i="14"/>
  <c r="D157" i="10"/>
  <c r="V157" i="10" s="1"/>
  <c r="W157" i="10" s="1"/>
  <c r="B46" i="14"/>
  <c r="D211" i="10"/>
  <c r="V211" i="10" s="1"/>
  <c r="W211" i="10" s="1"/>
  <c r="B100" i="14"/>
  <c r="D164" i="10"/>
  <c r="V164" i="10" s="1"/>
  <c r="W164" i="10" s="1"/>
  <c r="B53" i="14"/>
  <c r="D202" i="10"/>
  <c r="V202" i="10" s="1"/>
  <c r="W202" i="10" s="1"/>
  <c r="B91" i="14"/>
  <c r="D180" i="10"/>
  <c r="V180" i="10" s="1"/>
  <c r="W180" i="10" s="1"/>
  <c r="B69" i="14"/>
  <c r="D140" i="10"/>
  <c r="V140" i="10" s="1"/>
  <c r="W140" i="10" s="1"/>
  <c r="B29" i="14"/>
  <c r="D167" i="10"/>
  <c r="V167" i="10" s="1"/>
  <c r="W167" i="10" s="1"/>
  <c r="B56" i="14"/>
  <c r="D159" i="10"/>
  <c r="V159" i="10" s="1"/>
  <c r="W159" i="10" s="1"/>
  <c r="B48" i="14"/>
  <c r="D181" i="10"/>
  <c r="V181" i="10" s="1"/>
  <c r="W181" i="10" s="1"/>
  <c r="B70" i="14"/>
  <c r="D182" i="10"/>
  <c r="V182" i="10" s="1"/>
  <c r="W182" i="10" s="1"/>
  <c r="B71" i="14"/>
  <c r="D175" i="10"/>
  <c r="V175" i="10" s="1"/>
  <c r="W175" i="10" s="1"/>
  <c r="B64" i="14"/>
  <c r="D145" i="10"/>
  <c r="V145" i="10" s="1"/>
  <c r="W145" i="10" s="1"/>
  <c r="B34" i="14"/>
  <c r="D191" i="10"/>
  <c r="V191" i="10" s="1"/>
  <c r="W191" i="10" s="1"/>
  <c r="B80" i="14"/>
  <c r="D126" i="10"/>
  <c r="V126" i="10" s="1"/>
  <c r="W126" i="10" s="1"/>
  <c r="B15" i="14"/>
  <c r="D217" i="10"/>
  <c r="V217" i="10" s="1"/>
  <c r="W217" i="10" s="1"/>
  <c r="B106" i="14"/>
  <c r="D209" i="10"/>
  <c r="V209" i="10" s="1"/>
  <c r="W209" i="10" s="1"/>
  <c r="B98" i="14"/>
  <c r="D226" i="10"/>
  <c r="V226" i="10" s="1"/>
  <c r="W226" i="10" s="1"/>
  <c r="B115" i="14"/>
  <c r="D155" i="10"/>
  <c r="V155" i="10" s="1"/>
  <c r="W155" i="10" s="1"/>
  <c r="B44" i="14"/>
  <c r="D177" i="10"/>
  <c r="V177" i="10" s="1"/>
  <c r="W177" i="10" s="1"/>
  <c r="B66" i="14"/>
  <c r="D187" i="10"/>
  <c r="V187" i="10" s="1"/>
  <c r="W187" i="10" s="1"/>
  <c r="B76" i="14"/>
  <c r="D137" i="10"/>
  <c r="V137" i="10" s="1"/>
  <c r="W137" i="10" s="1"/>
  <c r="B26" i="14"/>
  <c r="D225" i="10"/>
  <c r="V225" i="10" s="1"/>
  <c r="W225" i="10" s="1"/>
  <c r="B114" i="14"/>
  <c r="D205" i="10"/>
  <c r="V205" i="10" s="1"/>
  <c r="W205" i="10" s="1"/>
  <c r="B94" i="14"/>
  <c r="D201" i="10"/>
  <c r="V201" i="10" s="1"/>
  <c r="W201" i="10" s="1"/>
  <c r="B90" i="14"/>
  <c r="D214" i="10"/>
  <c r="V214" i="10" s="1"/>
  <c r="W214" i="10" s="1"/>
  <c r="B103" i="14"/>
  <c r="D161" i="10"/>
  <c r="V161" i="10" s="1"/>
  <c r="W161" i="10" s="1"/>
  <c r="B50" i="14"/>
  <c r="D160" i="10"/>
  <c r="V160" i="10" s="1"/>
  <c r="W160" i="10" s="1"/>
  <c r="B49" i="14"/>
  <c r="D190" i="10"/>
  <c r="V190" i="10" s="1"/>
  <c r="W190" i="10" s="1"/>
  <c r="B79" i="14"/>
  <c r="D150" i="10"/>
  <c r="V150" i="10" s="1"/>
  <c r="W150" i="10" s="1"/>
  <c r="B39" i="14"/>
  <c r="D152" i="10"/>
  <c r="V152" i="10" s="1"/>
  <c r="W152" i="10" s="1"/>
  <c r="B41" i="14"/>
  <c r="D119" i="10"/>
  <c r="V119" i="10" s="1"/>
  <c r="W119" i="10" s="1"/>
  <c r="B8" i="14"/>
  <c r="D130" i="10"/>
  <c r="V130" i="10" s="1"/>
  <c r="W130" i="10" s="1"/>
  <c r="B19" i="14"/>
  <c r="D206" i="10"/>
  <c r="V206" i="10" s="1"/>
  <c r="W206" i="10" s="1"/>
  <c r="B95" i="14"/>
  <c r="D134" i="10"/>
  <c r="V134" i="10" s="1"/>
  <c r="W134" i="10" s="1"/>
  <c r="B23" i="14"/>
  <c r="D176" i="10"/>
  <c r="V176" i="10" s="1"/>
  <c r="W176" i="10" s="1"/>
  <c r="B65" i="14"/>
  <c r="D220" i="10"/>
  <c r="V220" i="10" s="1"/>
  <c r="W220" i="10" s="1"/>
  <c r="B109" i="14"/>
  <c r="D154" i="10"/>
  <c r="V154" i="10" s="1"/>
  <c r="W154" i="10" s="1"/>
  <c r="B43" i="14"/>
  <c r="D165" i="10"/>
  <c r="V165" i="10" s="1"/>
  <c r="W165" i="10" s="1"/>
  <c r="B54" i="14"/>
  <c r="D184" i="10"/>
  <c r="V184" i="10" s="1"/>
  <c r="W184" i="10" s="1"/>
  <c r="B73" i="14"/>
  <c r="D222" i="10"/>
  <c r="V222" i="10" s="1"/>
  <c r="W222" i="10" s="1"/>
  <c r="B111" i="14"/>
  <c r="D169" i="10"/>
  <c r="V169" i="10" s="1"/>
  <c r="W169" i="10" s="1"/>
  <c r="B58" i="14"/>
  <c r="D135" i="10"/>
  <c r="V135" i="10" s="1"/>
  <c r="W135" i="10" s="1"/>
  <c r="B24" i="14"/>
  <c r="D125" i="10"/>
  <c r="V125" i="10" s="1"/>
  <c r="W125" i="10" s="1"/>
  <c r="B14" i="14"/>
  <c r="D151" i="10"/>
  <c r="V151" i="10" s="1"/>
  <c r="W151" i="10" s="1"/>
  <c r="B40" i="14"/>
  <c r="D139" i="10"/>
  <c r="V139" i="10" s="1"/>
  <c r="W139" i="10" s="1"/>
  <c r="B28" i="14"/>
  <c r="D186" i="10"/>
  <c r="V186" i="10" s="1"/>
  <c r="W186" i="10" s="1"/>
  <c r="B75" i="14"/>
  <c r="D207" i="10"/>
  <c r="V207" i="10" s="1"/>
  <c r="W207" i="10" s="1"/>
  <c r="B96" i="14"/>
  <c r="D170" i="10"/>
  <c r="V170" i="10" s="1"/>
  <c r="W170" i="10" s="1"/>
  <c r="B59" i="14"/>
  <c r="D67" i="10"/>
  <c r="V67" i="10" s="1"/>
  <c r="W67" i="10" s="1"/>
  <c r="D27" i="10"/>
  <c r="V27" i="10" s="1"/>
  <c r="W27" i="10" s="1"/>
  <c r="D57" i="10"/>
  <c r="V57" i="10" s="1"/>
  <c r="W57" i="10" s="1"/>
  <c r="D42" i="10"/>
  <c r="V42" i="10" s="1"/>
  <c r="W42" i="10" s="1"/>
  <c r="D77" i="10"/>
  <c r="V77" i="10" s="1"/>
  <c r="W77" i="10" s="1"/>
  <c r="C34" i="12"/>
  <c r="C35" i="12"/>
  <c r="C36" i="12"/>
  <c r="C40" i="12"/>
  <c r="C41" i="12"/>
  <c r="C39" i="12"/>
  <c r="C37" i="12"/>
  <c r="D118" i="10"/>
  <c r="V118" i="10" s="1"/>
  <c r="W118" i="10" s="1"/>
  <c r="C19" i="12"/>
  <c r="C31" i="12"/>
  <c r="C21" i="12"/>
  <c r="C28" i="12"/>
  <c r="C26" i="12"/>
  <c r="C25" i="12"/>
  <c r="C20" i="12"/>
  <c r="C33" i="12"/>
  <c r="C42" i="12"/>
  <c r="C22" i="12"/>
  <c r="C29" i="12"/>
  <c r="C32" i="12"/>
  <c r="C24" i="12"/>
  <c r="C30" i="12"/>
  <c r="D14" i="10"/>
  <c r="V14" i="10" s="1"/>
  <c r="W14" i="10" s="1"/>
  <c r="D22" i="10"/>
  <c r="V22" i="10" s="1"/>
  <c r="W22" i="10" s="1"/>
  <c r="D75" i="10"/>
  <c r="V75" i="10" s="1"/>
  <c r="W75" i="10" s="1"/>
  <c r="G139" i="1"/>
  <c r="V7" i="10"/>
  <c r="W7" i="10" s="1"/>
  <c r="G141" i="7"/>
  <c r="D132" i="10"/>
  <c r="V132" i="10" s="1"/>
  <c r="W132" i="10" s="1"/>
  <c r="D142" i="10"/>
  <c r="V142" i="10" s="1"/>
  <c r="W142" i="10" s="1"/>
  <c r="D121" i="10"/>
  <c r="V121" i="10" s="1"/>
  <c r="W121" i="10" s="1"/>
  <c r="D120" i="10"/>
  <c r="D127" i="10"/>
  <c r="V127" i="10" s="1"/>
  <c r="W127" i="10" s="1"/>
  <c r="D223" i="10"/>
  <c r="V223" i="10" s="1"/>
  <c r="W223" i="10" s="1"/>
  <c r="G142" i="1"/>
  <c r="D188" i="10"/>
  <c r="V188" i="10" s="1"/>
  <c r="W188" i="10" s="1"/>
  <c r="G135" i="1"/>
  <c r="D218" i="10"/>
  <c r="V218" i="10" s="1"/>
  <c r="W218" i="10" s="1"/>
  <c r="G141" i="1"/>
  <c r="D123" i="10"/>
  <c r="V123" i="10" s="1"/>
  <c r="W123" i="10" s="1"/>
  <c r="G122" i="1"/>
  <c r="D193" i="10"/>
  <c r="V193" i="10" s="1"/>
  <c r="W193" i="10" s="1"/>
  <c r="G136" i="1"/>
  <c r="D153" i="10"/>
  <c r="V153" i="10" s="1"/>
  <c r="W153" i="10" s="1"/>
  <c r="G128" i="1"/>
  <c r="D178" i="10"/>
  <c r="V178" i="10" s="1"/>
  <c r="W178" i="10" s="1"/>
  <c r="G133" i="1"/>
  <c r="D203" i="10"/>
  <c r="V203" i="10" s="1"/>
  <c r="W203" i="10" s="1"/>
  <c r="G138" i="1"/>
  <c r="D133" i="10"/>
  <c r="V133" i="10" s="1"/>
  <c r="W133" i="10" s="1"/>
  <c r="G124" i="1"/>
  <c r="D143" i="10"/>
  <c r="V143" i="10" s="1"/>
  <c r="W143" i="10" s="1"/>
  <c r="G126" i="1"/>
  <c r="D168" i="10"/>
  <c r="V168" i="10" s="1"/>
  <c r="W168" i="10" s="1"/>
  <c r="G131" i="1"/>
  <c r="D183" i="10"/>
  <c r="V183" i="10" s="1"/>
  <c r="W183" i="10" s="1"/>
  <c r="G134" i="1"/>
  <c r="D163" i="10"/>
  <c r="V163" i="10" s="1"/>
  <c r="W163" i="10" s="1"/>
  <c r="G130" i="1"/>
  <c r="D148" i="10"/>
  <c r="V148" i="10" s="1"/>
  <c r="W148" i="10" s="1"/>
  <c r="G127" i="1"/>
  <c r="D173" i="10"/>
  <c r="V173" i="10" s="1"/>
  <c r="W173" i="10" s="1"/>
  <c r="G132" i="1"/>
  <c r="D228" i="10"/>
  <c r="V228" i="10" s="1"/>
  <c r="W228" i="10" s="1"/>
  <c r="G143" i="1"/>
  <c r="D198" i="10"/>
  <c r="V198" i="10" s="1"/>
  <c r="W198" i="10" s="1"/>
  <c r="G137" i="1"/>
  <c r="D128" i="10"/>
  <c r="V128" i="10" s="1"/>
  <c r="W128" i="10" s="1"/>
  <c r="G123" i="1"/>
  <c r="D208" i="10"/>
  <c r="V208" i="10" s="1"/>
  <c r="W208" i="10" s="1"/>
  <c r="D97" i="10"/>
  <c r="V97" i="10" s="1"/>
  <c r="W97" i="10" s="1"/>
  <c r="G140" i="7"/>
  <c r="D37" i="10"/>
  <c r="V37" i="10" s="1"/>
  <c r="W37" i="10" s="1"/>
  <c r="G143" i="7"/>
  <c r="D52" i="10"/>
  <c r="V52" i="10" s="1"/>
  <c r="W52" i="10" s="1"/>
  <c r="D31" i="10"/>
  <c r="V31" i="10" s="1"/>
  <c r="W31" i="10" s="1"/>
  <c r="G142" i="7"/>
  <c r="D2" i="10"/>
  <c r="D87" i="10"/>
  <c r="V87" i="10" s="1"/>
  <c r="W87" i="10" s="1"/>
  <c r="D17" i="10"/>
  <c r="D72" i="10"/>
  <c r="V72" i="10" s="1"/>
  <c r="W72" i="10" s="1"/>
  <c r="AA4" i="1"/>
  <c r="V120" i="10" l="1"/>
  <c r="W120" i="10" s="1"/>
  <c r="V2" i="10"/>
  <c r="W2" i="10" s="1"/>
  <c r="V17" i="10"/>
  <c r="W17" i="10" s="1"/>
  <c r="K3" i="10" l="1"/>
  <c r="P5" i="1"/>
  <c r="F5" i="1" s="1"/>
  <c r="D7" i="14" s="1"/>
  <c r="J118" i="10"/>
  <c r="K118" i="10"/>
  <c r="P5" i="7" s="1"/>
  <c r="F5" i="7" s="1"/>
  <c r="E19" i="19" s="1"/>
  <c r="A38" i="4"/>
  <c r="E19" i="12" l="1"/>
  <c r="D7" i="17"/>
  <c r="P6" i="1"/>
  <c r="J119" i="10"/>
  <c r="A41" i="4"/>
  <c r="G41" i="4" s="1"/>
  <c r="A45" i="4"/>
  <c r="N45" i="4" s="1"/>
  <c r="A44" i="4"/>
  <c r="A48" i="4"/>
  <c r="Q48" i="4" s="1"/>
  <c r="A46" i="4"/>
  <c r="G46" i="4" s="1"/>
  <c r="A40" i="4"/>
  <c r="A52" i="4"/>
  <c r="H52" i="4" s="1"/>
  <c r="A49" i="4"/>
  <c r="L49" i="4" s="1"/>
  <c r="A51" i="4"/>
  <c r="J51" i="4" s="1"/>
  <c r="A42" i="4"/>
  <c r="E42" i="4" s="1"/>
  <c r="A43" i="4"/>
  <c r="M43" i="4" s="1"/>
  <c r="A82" i="4"/>
  <c r="A66" i="4"/>
  <c r="A53" i="4"/>
  <c r="A101" i="4"/>
  <c r="A125" i="4"/>
  <c r="A124" i="4"/>
  <c r="A120" i="4"/>
  <c r="A83" i="4"/>
  <c r="A55" i="4"/>
  <c r="A68" i="4"/>
  <c r="A110" i="4"/>
  <c r="A57" i="4"/>
  <c r="A71" i="4"/>
  <c r="A84" i="4"/>
  <c r="A135" i="4"/>
  <c r="A123" i="4"/>
  <c r="A116" i="4"/>
  <c r="A111" i="4"/>
  <c r="A81" i="4"/>
  <c r="A90" i="4"/>
  <c r="A119" i="4"/>
  <c r="A95" i="4"/>
  <c r="A127" i="4"/>
  <c r="A106" i="4"/>
  <c r="A79" i="4"/>
  <c r="A105" i="4"/>
  <c r="A96" i="4"/>
  <c r="A130" i="4"/>
  <c r="A93" i="4"/>
  <c r="A107" i="4"/>
  <c r="A73" i="4"/>
  <c r="A98" i="4"/>
  <c r="A97" i="4"/>
  <c r="A76" i="4"/>
  <c r="A64" i="4"/>
  <c r="A134" i="4"/>
  <c r="A74" i="4"/>
  <c r="A102" i="4"/>
  <c r="A89" i="4"/>
  <c r="A133" i="4"/>
  <c r="A87" i="4"/>
  <c r="A78" i="4"/>
  <c r="A62" i="4"/>
  <c r="A104" i="4"/>
  <c r="A114" i="4"/>
  <c r="A118" i="4"/>
  <c r="A67" i="4"/>
  <c r="A54" i="4"/>
  <c r="A59" i="4"/>
  <c r="A99" i="4"/>
  <c r="A103" i="4"/>
  <c r="A94" i="4"/>
  <c r="A132" i="4"/>
  <c r="A72" i="4"/>
  <c r="A112" i="4"/>
  <c r="A137" i="4"/>
  <c r="A117" i="4"/>
  <c r="A109" i="4"/>
  <c r="A61" i="4"/>
  <c r="A121" i="4"/>
  <c r="A65" i="4"/>
  <c r="A56" i="4"/>
  <c r="A77" i="4"/>
  <c r="A69" i="4"/>
  <c r="A131" i="4"/>
  <c r="A129" i="4"/>
  <c r="A115" i="4"/>
  <c r="A91" i="4"/>
  <c r="A108" i="4"/>
  <c r="A100" i="4"/>
  <c r="A138" i="4"/>
  <c r="A126" i="4"/>
  <c r="A113" i="4"/>
  <c r="A88" i="4"/>
  <c r="A139" i="4"/>
  <c r="A70" i="4"/>
  <c r="A86" i="4"/>
  <c r="A122" i="4"/>
  <c r="A140" i="4"/>
  <c r="A136" i="4"/>
  <c r="A63" i="4"/>
  <c r="A75" i="4"/>
  <c r="A58" i="4"/>
  <c r="A128" i="4"/>
  <c r="A60" i="4"/>
  <c r="A92" i="4"/>
  <c r="A80" i="4"/>
  <c r="A85" i="4"/>
  <c r="A39" i="4"/>
  <c r="A47" i="4"/>
  <c r="B38" i="4"/>
  <c r="Q38" i="4"/>
  <c r="G38" i="4"/>
  <c r="O38" i="4"/>
  <c r="I38" i="4"/>
  <c r="E38" i="4"/>
  <c r="L38" i="4"/>
  <c r="P38" i="4"/>
  <c r="D38" i="4"/>
  <c r="K38" i="4"/>
  <c r="C38" i="4"/>
  <c r="H38" i="4"/>
  <c r="F38" i="4"/>
  <c r="N38" i="4"/>
  <c r="M38" i="4"/>
  <c r="J38" i="4"/>
  <c r="A50" i="4"/>
  <c r="K119" i="10" l="1"/>
  <c r="P6" i="7" s="1"/>
  <c r="L44" i="4"/>
  <c r="G40" i="4"/>
  <c r="F45" i="4"/>
  <c r="F41" i="4"/>
  <c r="C41" i="4"/>
  <c r="D41" i="4"/>
  <c r="O41" i="4"/>
  <c r="E41" i="4"/>
  <c r="L41" i="4"/>
  <c r="I41" i="4"/>
  <c r="K41" i="4"/>
  <c r="Q41" i="4"/>
  <c r="J41" i="4"/>
  <c r="H41" i="4"/>
  <c r="B41" i="4"/>
  <c r="M41" i="4"/>
  <c r="P41" i="4"/>
  <c r="N41" i="4"/>
  <c r="Q44" i="4"/>
  <c r="A34" i="4"/>
  <c r="N52" i="4"/>
  <c r="M52" i="4"/>
  <c r="D52" i="4"/>
  <c r="O52" i="4"/>
  <c r="K44" i="4"/>
  <c r="Q13" i="1"/>
  <c r="G44" i="4"/>
  <c r="E44" i="4"/>
  <c r="R13" i="1"/>
  <c r="O44" i="4"/>
  <c r="D44" i="4"/>
  <c r="I44" i="4"/>
  <c r="Q45" i="4"/>
  <c r="P45" i="4"/>
  <c r="J44" i="4"/>
  <c r="J45" i="4"/>
  <c r="F44" i="4"/>
  <c r="M44" i="4"/>
  <c r="I45" i="4"/>
  <c r="C45" i="4"/>
  <c r="H44" i="4"/>
  <c r="B44" i="4"/>
  <c r="D45" i="4"/>
  <c r="H45" i="4"/>
  <c r="E45" i="4"/>
  <c r="K45" i="4"/>
  <c r="C44" i="4"/>
  <c r="P44" i="4"/>
  <c r="B45" i="4"/>
  <c r="O45" i="4"/>
  <c r="N44" i="4"/>
  <c r="M45" i="4"/>
  <c r="G45" i="4"/>
  <c r="L45" i="4"/>
  <c r="K52" i="4"/>
  <c r="J52" i="4"/>
  <c r="G52" i="4"/>
  <c r="P52" i="4"/>
  <c r="Q40" i="4"/>
  <c r="B52" i="4"/>
  <c r="Q52" i="4"/>
  <c r="I52" i="4"/>
  <c r="C52" i="4"/>
  <c r="L52" i="4"/>
  <c r="E52" i="4"/>
  <c r="F52" i="4"/>
  <c r="G48" i="4"/>
  <c r="B46" i="4"/>
  <c r="L48" i="4"/>
  <c r="E40" i="4"/>
  <c r="N48" i="4"/>
  <c r="H46" i="4"/>
  <c r="O48" i="4"/>
  <c r="H48" i="4"/>
  <c r="B48" i="4"/>
  <c r="C49" i="4"/>
  <c r="N49" i="4"/>
  <c r="M49" i="4"/>
  <c r="Q46" i="4"/>
  <c r="K49" i="4"/>
  <c r="F46" i="4"/>
  <c r="F48" i="4"/>
  <c r="P48" i="4"/>
  <c r="C48" i="4"/>
  <c r="I48" i="4"/>
  <c r="D48" i="4"/>
  <c r="M48" i="4"/>
  <c r="K48" i="4"/>
  <c r="E48" i="4"/>
  <c r="J48" i="4"/>
  <c r="B51" i="4"/>
  <c r="D51" i="4"/>
  <c r="C40" i="4"/>
  <c r="P46" i="4"/>
  <c r="N46" i="4"/>
  <c r="D46" i="4"/>
  <c r="C46" i="4"/>
  <c r="C51" i="4"/>
  <c r="Q51" i="4"/>
  <c r="Q42" i="4"/>
  <c r="M51" i="4"/>
  <c r="F51" i="4"/>
  <c r="G51" i="4"/>
  <c r="P51" i="4"/>
  <c r="I51" i="4"/>
  <c r="E51" i="4"/>
  <c r="E46" i="4"/>
  <c r="K46" i="4"/>
  <c r="K51" i="4"/>
  <c r="N51" i="4"/>
  <c r="L40" i="4"/>
  <c r="J46" i="4"/>
  <c r="I46" i="4"/>
  <c r="K42" i="4"/>
  <c r="O42" i="4"/>
  <c r="O51" i="4"/>
  <c r="L51" i="4"/>
  <c r="F40" i="4"/>
  <c r="L46" i="4"/>
  <c r="O46" i="4"/>
  <c r="H51" i="4"/>
  <c r="O40" i="4"/>
  <c r="M46" i="4"/>
  <c r="P49" i="4"/>
  <c r="B49" i="4"/>
  <c r="E49" i="4"/>
  <c r="O49" i="4"/>
  <c r="J49" i="4"/>
  <c r="I49" i="4"/>
  <c r="F49" i="4"/>
  <c r="Q49" i="4"/>
  <c r="H49" i="4"/>
  <c r="G49" i="4"/>
  <c r="D49" i="4"/>
  <c r="D40" i="4"/>
  <c r="M40" i="4"/>
  <c r="B42" i="4"/>
  <c r="F43" i="4"/>
  <c r="H40" i="4"/>
  <c r="B40" i="4"/>
  <c r="M42" i="4"/>
  <c r="J40" i="4"/>
  <c r="P40" i="4"/>
  <c r="C42" i="4"/>
  <c r="N40" i="4"/>
  <c r="I40" i="4"/>
  <c r="L42" i="4"/>
  <c r="K43" i="4"/>
  <c r="K40" i="4"/>
  <c r="H42" i="4"/>
  <c r="B43" i="4"/>
  <c r="O43" i="4"/>
  <c r="L43" i="4"/>
  <c r="H43" i="4"/>
  <c r="E43" i="4"/>
  <c r="I43" i="4"/>
  <c r="G43" i="4"/>
  <c r="J43" i="4"/>
  <c r="D43" i="4"/>
  <c r="N43" i="4"/>
  <c r="C43" i="4"/>
  <c r="Q43" i="4"/>
  <c r="P42" i="4"/>
  <c r="D42" i="4"/>
  <c r="P43" i="4"/>
  <c r="J42" i="4"/>
  <c r="I42" i="4"/>
  <c r="G42" i="4"/>
  <c r="N42" i="4"/>
  <c r="F42" i="4"/>
  <c r="M108" i="4"/>
  <c r="K108" i="4"/>
  <c r="J108" i="4"/>
  <c r="P108" i="4"/>
  <c r="C108" i="4"/>
  <c r="I108" i="4"/>
  <c r="G108" i="4"/>
  <c r="N108" i="4"/>
  <c r="E108" i="4"/>
  <c r="Q108" i="4"/>
  <c r="O108" i="4"/>
  <c r="L108" i="4"/>
  <c r="B108" i="4"/>
  <c r="D108" i="4"/>
  <c r="H108" i="4"/>
  <c r="F108" i="4"/>
  <c r="B127" i="4"/>
  <c r="O127" i="4"/>
  <c r="D127" i="4"/>
  <c r="K127" i="4"/>
  <c r="G127" i="4"/>
  <c r="F127" i="4"/>
  <c r="I127" i="4"/>
  <c r="H127" i="4"/>
  <c r="J127" i="4"/>
  <c r="M127" i="4"/>
  <c r="P127" i="4"/>
  <c r="Q127" i="4"/>
  <c r="N127" i="4"/>
  <c r="L127" i="4"/>
  <c r="C127" i="4"/>
  <c r="E127" i="4"/>
  <c r="N80" i="4"/>
  <c r="B80" i="4"/>
  <c r="J80" i="4"/>
  <c r="P80" i="4"/>
  <c r="E80" i="4"/>
  <c r="C80" i="4"/>
  <c r="F80" i="4"/>
  <c r="L80" i="4"/>
  <c r="Q80" i="4"/>
  <c r="K80" i="4"/>
  <c r="G80" i="4"/>
  <c r="D80" i="4"/>
  <c r="M80" i="4"/>
  <c r="O80" i="4"/>
  <c r="H80" i="4"/>
  <c r="I80" i="4"/>
  <c r="Q128" i="4"/>
  <c r="L128" i="4"/>
  <c r="I128" i="4"/>
  <c r="K128" i="4"/>
  <c r="F128" i="4"/>
  <c r="G128" i="4"/>
  <c r="P128" i="4"/>
  <c r="N128" i="4"/>
  <c r="M128" i="4"/>
  <c r="J128" i="4"/>
  <c r="O128" i="4"/>
  <c r="C128" i="4"/>
  <c r="D128" i="4"/>
  <c r="E128" i="4"/>
  <c r="H128" i="4"/>
  <c r="B128" i="4"/>
  <c r="J131" i="4"/>
  <c r="M131" i="4"/>
  <c r="C131" i="4"/>
  <c r="N131" i="4"/>
  <c r="K131" i="4"/>
  <c r="P131" i="4"/>
  <c r="D131" i="4"/>
  <c r="Q131" i="4"/>
  <c r="L131" i="4"/>
  <c r="E131" i="4"/>
  <c r="H131" i="4"/>
  <c r="G131" i="4"/>
  <c r="O131" i="4"/>
  <c r="B131" i="4"/>
  <c r="I131" i="4"/>
  <c r="F131" i="4"/>
  <c r="Q65" i="4"/>
  <c r="O65" i="4"/>
  <c r="I65" i="4"/>
  <c r="P65" i="4"/>
  <c r="J65" i="4"/>
  <c r="D65" i="4"/>
  <c r="K65" i="4"/>
  <c r="N65" i="4"/>
  <c r="H65" i="4"/>
  <c r="F65" i="4"/>
  <c r="G65" i="4"/>
  <c r="B65" i="4"/>
  <c r="L65" i="4"/>
  <c r="C65" i="4"/>
  <c r="M65" i="4"/>
  <c r="E65" i="4"/>
  <c r="J99" i="4"/>
  <c r="H99" i="4"/>
  <c r="F99" i="4"/>
  <c r="Q99" i="4"/>
  <c r="P99" i="4"/>
  <c r="L99" i="4"/>
  <c r="C99" i="4"/>
  <c r="E99" i="4"/>
  <c r="D99" i="4"/>
  <c r="B99" i="4"/>
  <c r="K99" i="4"/>
  <c r="M99" i="4"/>
  <c r="I99" i="4"/>
  <c r="N99" i="4"/>
  <c r="G99" i="4"/>
  <c r="O99" i="4"/>
  <c r="M130" i="4"/>
  <c r="F130" i="4"/>
  <c r="G130" i="4"/>
  <c r="H130" i="4"/>
  <c r="P130" i="4"/>
  <c r="J130" i="4"/>
  <c r="B130" i="4"/>
  <c r="I130" i="4"/>
  <c r="K130" i="4"/>
  <c r="N130" i="4"/>
  <c r="L130" i="4"/>
  <c r="Q130" i="4"/>
  <c r="E130" i="4"/>
  <c r="C130" i="4"/>
  <c r="D130" i="4"/>
  <c r="O130" i="4"/>
  <c r="G57" i="4"/>
  <c r="D57" i="4"/>
  <c r="L57" i="4"/>
  <c r="P57" i="4"/>
  <c r="C57" i="4"/>
  <c r="J57" i="4"/>
  <c r="F57" i="4"/>
  <c r="Q57" i="4"/>
  <c r="H57" i="4"/>
  <c r="E57" i="4"/>
  <c r="I57" i="4"/>
  <c r="M57" i="4"/>
  <c r="K57" i="4"/>
  <c r="O57" i="4"/>
  <c r="B57" i="4"/>
  <c r="N57" i="4"/>
  <c r="B83" i="4"/>
  <c r="K83" i="4"/>
  <c r="D83" i="4"/>
  <c r="C83" i="4"/>
  <c r="G83" i="4"/>
  <c r="F83" i="4"/>
  <c r="I83" i="4"/>
  <c r="P83" i="4"/>
  <c r="L83" i="4"/>
  <c r="M83" i="4"/>
  <c r="J83" i="4"/>
  <c r="O83" i="4"/>
  <c r="H83" i="4"/>
  <c r="E83" i="4"/>
  <c r="N83" i="4"/>
  <c r="Q83" i="4"/>
  <c r="C101" i="4"/>
  <c r="E101" i="4"/>
  <c r="N101" i="4"/>
  <c r="P101" i="4"/>
  <c r="O101" i="4"/>
  <c r="H101" i="4"/>
  <c r="D101" i="4"/>
  <c r="G101" i="4"/>
  <c r="J101" i="4"/>
  <c r="I101" i="4"/>
  <c r="B101" i="4"/>
  <c r="L101" i="4"/>
  <c r="F101" i="4"/>
  <c r="M101" i="4"/>
  <c r="K101" i="4"/>
  <c r="Q101" i="4"/>
  <c r="F117" i="4"/>
  <c r="H117" i="4"/>
  <c r="O117" i="4"/>
  <c r="D117" i="4"/>
  <c r="L117" i="4"/>
  <c r="M117" i="4"/>
  <c r="N117" i="4"/>
  <c r="E117" i="4"/>
  <c r="C117" i="4"/>
  <c r="P117" i="4"/>
  <c r="J117" i="4"/>
  <c r="K117" i="4"/>
  <c r="Q117" i="4"/>
  <c r="B117" i="4"/>
  <c r="G117" i="4"/>
  <c r="I117" i="4"/>
  <c r="K78" i="4"/>
  <c r="I78" i="4"/>
  <c r="L78" i="4"/>
  <c r="N78" i="4"/>
  <c r="C78" i="4"/>
  <c r="F78" i="4"/>
  <c r="O78" i="4"/>
  <c r="B78" i="4"/>
  <c r="D78" i="4"/>
  <c r="H78" i="4"/>
  <c r="G78" i="4"/>
  <c r="E78" i="4"/>
  <c r="P78" i="4"/>
  <c r="Q78" i="4"/>
  <c r="J78" i="4"/>
  <c r="M78" i="4"/>
  <c r="M102" i="4"/>
  <c r="P102" i="4"/>
  <c r="I102" i="4"/>
  <c r="C102" i="4"/>
  <c r="E102" i="4"/>
  <c r="N102" i="4"/>
  <c r="Q102" i="4"/>
  <c r="L102" i="4"/>
  <c r="J102" i="4"/>
  <c r="H102" i="4"/>
  <c r="B102" i="4"/>
  <c r="F102" i="4"/>
  <c r="D102" i="4"/>
  <c r="G102" i="4"/>
  <c r="O102" i="4"/>
  <c r="K102" i="4"/>
  <c r="K58" i="4"/>
  <c r="N58" i="4"/>
  <c r="C58" i="4"/>
  <c r="P58" i="4"/>
  <c r="M58" i="4"/>
  <c r="E58" i="4"/>
  <c r="F58" i="4"/>
  <c r="D58" i="4"/>
  <c r="O58" i="4"/>
  <c r="B58" i="4"/>
  <c r="L58" i="4"/>
  <c r="H58" i="4"/>
  <c r="Q58" i="4"/>
  <c r="G58" i="4"/>
  <c r="I58" i="4"/>
  <c r="J58" i="4"/>
  <c r="N136" i="4"/>
  <c r="E136" i="4"/>
  <c r="G136" i="4"/>
  <c r="P136" i="4"/>
  <c r="F136" i="4"/>
  <c r="C136" i="4"/>
  <c r="H136" i="4"/>
  <c r="K136" i="4"/>
  <c r="L136" i="4"/>
  <c r="I136" i="4"/>
  <c r="O136" i="4"/>
  <c r="J136" i="4"/>
  <c r="D136" i="4"/>
  <c r="M136" i="4"/>
  <c r="B136" i="4"/>
  <c r="Q136" i="4"/>
  <c r="C126" i="4"/>
  <c r="N126" i="4"/>
  <c r="O126" i="4"/>
  <c r="I126" i="4"/>
  <c r="E126" i="4"/>
  <c r="L126" i="4"/>
  <c r="Q126" i="4"/>
  <c r="D126" i="4"/>
  <c r="F126" i="4"/>
  <c r="P126" i="4"/>
  <c r="M126" i="4"/>
  <c r="J126" i="4"/>
  <c r="B126" i="4"/>
  <c r="H126" i="4"/>
  <c r="K126" i="4"/>
  <c r="G126" i="4"/>
  <c r="H91" i="4"/>
  <c r="J91" i="4"/>
  <c r="G91" i="4"/>
  <c r="F91" i="4"/>
  <c r="Q91" i="4"/>
  <c r="N91" i="4"/>
  <c r="D91" i="4"/>
  <c r="C91" i="4"/>
  <c r="K91" i="4"/>
  <c r="L91" i="4"/>
  <c r="P91" i="4"/>
  <c r="E91" i="4"/>
  <c r="M91" i="4"/>
  <c r="B91" i="4"/>
  <c r="I91" i="4"/>
  <c r="O91" i="4"/>
  <c r="N69" i="4"/>
  <c r="B69" i="4"/>
  <c r="G69" i="4"/>
  <c r="D69" i="4"/>
  <c r="O69" i="4"/>
  <c r="L69" i="4"/>
  <c r="F69" i="4"/>
  <c r="K69" i="4"/>
  <c r="Q69" i="4"/>
  <c r="H69" i="4"/>
  <c r="P69" i="4"/>
  <c r="J69" i="4"/>
  <c r="E69" i="4"/>
  <c r="I69" i="4"/>
  <c r="M69" i="4"/>
  <c r="C69" i="4"/>
  <c r="Q132" i="4"/>
  <c r="P132" i="4"/>
  <c r="C132" i="4"/>
  <c r="H132" i="4"/>
  <c r="D132" i="4"/>
  <c r="B132" i="4"/>
  <c r="K132" i="4"/>
  <c r="G132" i="4"/>
  <c r="M132" i="4"/>
  <c r="N132" i="4"/>
  <c r="F132" i="4"/>
  <c r="L132" i="4"/>
  <c r="E132" i="4"/>
  <c r="I132" i="4"/>
  <c r="O132" i="4"/>
  <c r="J132" i="4"/>
  <c r="L59" i="4"/>
  <c r="H59" i="4"/>
  <c r="B59" i="4"/>
  <c r="O59" i="4"/>
  <c r="F59" i="4"/>
  <c r="K59" i="4"/>
  <c r="E59" i="4"/>
  <c r="N59" i="4"/>
  <c r="Q59" i="4"/>
  <c r="J59" i="4"/>
  <c r="C59" i="4"/>
  <c r="P59" i="4"/>
  <c r="G59" i="4"/>
  <c r="D59" i="4"/>
  <c r="I59" i="4"/>
  <c r="M59" i="4"/>
  <c r="E118" i="4"/>
  <c r="D118" i="4"/>
  <c r="Q118" i="4"/>
  <c r="J118" i="4"/>
  <c r="I118" i="4"/>
  <c r="B118" i="4"/>
  <c r="F118" i="4"/>
  <c r="L118" i="4"/>
  <c r="H118" i="4"/>
  <c r="K118" i="4"/>
  <c r="N118" i="4"/>
  <c r="C118" i="4"/>
  <c r="O118" i="4"/>
  <c r="M118" i="4"/>
  <c r="P118" i="4"/>
  <c r="G118" i="4"/>
  <c r="Q76" i="4"/>
  <c r="F76" i="4"/>
  <c r="C76" i="4"/>
  <c r="J76" i="4"/>
  <c r="H76" i="4"/>
  <c r="N76" i="4"/>
  <c r="E76" i="4"/>
  <c r="K76" i="4"/>
  <c r="L76" i="4"/>
  <c r="G76" i="4"/>
  <c r="P76" i="4"/>
  <c r="B76" i="4"/>
  <c r="M76" i="4"/>
  <c r="D76" i="4"/>
  <c r="O76" i="4"/>
  <c r="I76" i="4"/>
  <c r="I135" i="4"/>
  <c r="E135" i="4"/>
  <c r="L135" i="4"/>
  <c r="K135" i="4"/>
  <c r="D135" i="4"/>
  <c r="N135" i="4"/>
  <c r="P135" i="4"/>
  <c r="F135" i="4"/>
  <c r="C135" i="4"/>
  <c r="O135" i="4"/>
  <c r="Q135" i="4"/>
  <c r="M135" i="4"/>
  <c r="J135" i="4"/>
  <c r="B135" i="4"/>
  <c r="G135" i="4"/>
  <c r="H135" i="4"/>
  <c r="I110" i="4"/>
  <c r="B110" i="4"/>
  <c r="E110" i="4"/>
  <c r="F110" i="4"/>
  <c r="N110" i="4"/>
  <c r="Q110" i="4"/>
  <c r="O110" i="4"/>
  <c r="C110" i="4"/>
  <c r="K110" i="4"/>
  <c r="L110" i="4"/>
  <c r="P110" i="4"/>
  <c r="G110" i="4"/>
  <c r="M110" i="4"/>
  <c r="H110" i="4"/>
  <c r="J110" i="4"/>
  <c r="D110" i="4"/>
  <c r="G53" i="4"/>
  <c r="I53" i="4"/>
  <c r="O53" i="4"/>
  <c r="J53" i="4"/>
  <c r="C53" i="4"/>
  <c r="L53" i="4"/>
  <c r="K53" i="4"/>
  <c r="D53" i="4"/>
  <c r="P53" i="4"/>
  <c r="Q53" i="4"/>
  <c r="E53" i="4"/>
  <c r="H53" i="4"/>
  <c r="B53" i="4"/>
  <c r="M53" i="4"/>
  <c r="F53" i="4"/>
  <c r="N53" i="4"/>
  <c r="I92" i="4"/>
  <c r="K92" i="4"/>
  <c r="H92" i="4"/>
  <c r="M92" i="4"/>
  <c r="E92" i="4"/>
  <c r="Q92" i="4"/>
  <c r="F92" i="4"/>
  <c r="C92" i="4"/>
  <c r="D92" i="4"/>
  <c r="N92" i="4"/>
  <c r="O92" i="4"/>
  <c r="G92" i="4"/>
  <c r="P92" i="4"/>
  <c r="L92" i="4"/>
  <c r="J92" i="4"/>
  <c r="B92" i="4"/>
  <c r="E139" i="4"/>
  <c r="B139" i="4"/>
  <c r="M139" i="4"/>
  <c r="G139" i="4"/>
  <c r="H139" i="4"/>
  <c r="F139" i="4"/>
  <c r="P139" i="4"/>
  <c r="I139" i="4"/>
  <c r="C139" i="4"/>
  <c r="J139" i="4"/>
  <c r="N139" i="4"/>
  <c r="K139" i="4"/>
  <c r="L139" i="4"/>
  <c r="D139" i="4"/>
  <c r="O139" i="4"/>
  <c r="Q139" i="4"/>
  <c r="I121" i="4"/>
  <c r="J121" i="4"/>
  <c r="Q121" i="4"/>
  <c r="M121" i="4"/>
  <c r="D121" i="4"/>
  <c r="N121" i="4"/>
  <c r="L121" i="4"/>
  <c r="K121" i="4"/>
  <c r="G121" i="4"/>
  <c r="B121" i="4"/>
  <c r="O121" i="4"/>
  <c r="H121" i="4"/>
  <c r="C121" i="4"/>
  <c r="P121" i="4"/>
  <c r="E121" i="4"/>
  <c r="F121" i="4"/>
  <c r="F137" i="4"/>
  <c r="G137" i="4"/>
  <c r="P137" i="4"/>
  <c r="C137" i="4"/>
  <c r="H137" i="4"/>
  <c r="K137" i="4"/>
  <c r="N137" i="4"/>
  <c r="J137" i="4"/>
  <c r="B137" i="4"/>
  <c r="O137" i="4"/>
  <c r="I137" i="4"/>
  <c r="L137" i="4"/>
  <c r="E137" i="4"/>
  <c r="M137" i="4"/>
  <c r="D137" i="4"/>
  <c r="Q137" i="4"/>
  <c r="J94" i="4"/>
  <c r="O94" i="4"/>
  <c r="N94" i="4"/>
  <c r="M94" i="4"/>
  <c r="B94" i="4"/>
  <c r="P94" i="4"/>
  <c r="D94" i="4"/>
  <c r="E94" i="4"/>
  <c r="H94" i="4"/>
  <c r="F94" i="4"/>
  <c r="G94" i="4"/>
  <c r="I94" i="4"/>
  <c r="C94" i="4"/>
  <c r="K94" i="4"/>
  <c r="L94" i="4"/>
  <c r="Q94" i="4"/>
  <c r="I87" i="4"/>
  <c r="O87" i="4"/>
  <c r="N87" i="4"/>
  <c r="D87" i="4"/>
  <c r="G87" i="4"/>
  <c r="F87" i="4"/>
  <c r="Q87" i="4"/>
  <c r="C87" i="4"/>
  <c r="M87" i="4"/>
  <c r="P87" i="4"/>
  <c r="E87" i="4"/>
  <c r="L87" i="4"/>
  <c r="H87" i="4"/>
  <c r="K87" i="4"/>
  <c r="J87" i="4"/>
  <c r="B87" i="4"/>
  <c r="J74" i="4"/>
  <c r="O74" i="4"/>
  <c r="G74" i="4"/>
  <c r="Q74" i="4"/>
  <c r="M74" i="4"/>
  <c r="I74" i="4"/>
  <c r="H74" i="4"/>
  <c r="E74" i="4"/>
  <c r="B74" i="4"/>
  <c r="K74" i="4"/>
  <c r="P74" i="4"/>
  <c r="L74" i="4"/>
  <c r="F74" i="4"/>
  <c r="N74" i="4"/>
  <c r="D74" i="4"/>
  <c r="C74" i="4"/>
  <c r="C107" i="4"/>
  <c r="G107" i="4"/>
  <c r="O107" i="4"/>
  <c r="B107" i="4"/>
  <c r="J107" i="4"/>
  <c r="N107" i="4"/>
  <c r="I107" i="4"/>
  <c r="Q107" i="4"/>
  <c r="L107" i="4"/>
  <c r="M107" i="4"/>
  <c r="F107" i="4"/>
  <c r="E107" i="4"/>
  <c r="P107" i="4"/>
  <c r="H107" i="4"/>
  <c r="K107" i="4"/>
  <c r="D107" i="4"/>
  <c r="P105" i="4"/>
  <c r="G105" i="4"/>
  <c r="D105" i="4"/>
  <c r="I105" i="4"/>
  <c r="E105" i="4"/>
  <c r="J105" i="4"/>
  <c r="F105" i="4"/>
  <c r="B105" i="4"/>
  <c r="K105" i="4"/>
  <c r="N105" i="4"/>
  <c r="L105" i="4"/>
  <c r="M105" i="4"/>
  <c r="H105" i="4"/>
  <c r="Q105" i="4"/>
  <c r="C105" i="4"/>
  <c r="O105" i="4"/>
  <c r="Q95" i="4"/>
  <c r="L95" i="4"/>
  <c r="M95" i="4"/>
  <c r="H95" i="4"/>
  <c r="G95" i="4"/>
  <c r="C95" i="4"/>
  <c r="E95" i="4"/>
  <c r="F95" i="4"/>
  <c r="K95" i="4"/>
  <c r="J95" i="4"/>
  <c r="O95" i="4"/>
  <c r="I95" i="4"/>
  <c r="N95" i="4"/>
  <c r="B95" i="4"/>
  <c r="P95" i="4"/>
  <c r="D95" i="4"/>
  <c r="C111" i="4"/>
  <c r="D111" i="4"/>
  <c r="M111" i="4"/>
  <c r="E111" i="4"/>
  <c r="O111" i="4"/>
  <c r="N111" i="4"/>
  <c r="Q111" i="4"/>
  <c r="J111" i="4"/>
  <c r="I111" i="4"/>
  <c r="H111" i="4"/>
  <c r="B111" i="4"/>
  <c r="F111" i="4"/>
  <c r="K111" i="4"/>
  <c r="L111" i="4"/>
  <c r="G111" i="4"/>
  <c r="P111" i="4"/>
  <c r="P120" i="4"/>
  <c r="E120" i="4"/>
  <c r="C120" i="4"/>
  <c r="D120" i="4"/>
  <c r="Q120" i="4"/>
  <c r="H120" i="4"/>
  <c r="N120" i="4"/>
  <c r="G120" i="4"/>
  <c r="F120" i="4"/>
  <c r="K120" i="4"/>
  <c r="B120" i="4"/>
  <c r="O120" i="4"/>
  <c r="I120" i="4"/>
  <c r="L120" i="4"/>
  <c r="J120" i="4"/>
  <c r="M120" i="4"/>
  <c r="K73" i="4"/>
  <c r="N73" i="4"/>
  <c r="C73" i="4"/>
  <c r="E73" i="4"/>
  <c r="L73" i="4"/>
  <c r="M73" i="4"/>
  <c r="G73" i="4"/>
  <c r="F73" i="4"/>
  <c r="H73" i="4"/>
  <c r="O73" i="4"/>
  <c r="J73" i="4"/>
  <c r="D73" i="4"/>
  <c r="I73" i="4"/>
  <c r="B73" i="4"/>
  <c r="P73" i="4"/>
  <c r="Q73" i="4"/>
  <c r="E140" i="4"/>
  <c r="G140" i="4"/>
  <c r="I140" i="4"/>
  <c r="C140" i="4"/>
  <c r="Q140" i="4"/>
  <c r="B140" i="4"/>
  <c r="L140" i="4"/>
  <c r="K140" i="4"/>
  <c r="M140" i="4"/>
  <c r="H140" i="4"/>
  <c r="F140" i="4"/>
  <c r="D140" i="4"/>
  <c r="N140" i="4"/>
  <c r="O140" i="4"/>
  <c r="J140" i="4"/>
  <c r="P140" i="4"/>
  <c r="Q115" i="4"/>
  <c r="O115" i="4"/>
  <c r="F115" i="4"/>
  <c r="C115" i="4"/>
  <c r="B115" i="4"/>
  <c r="J115" i="4"/>
  <c r="M115" i="4"/>
  <c r="G115" i="4"/>
  <c r="P115" i="4"/>
  <c r="K115" i="4"/>
  <c r="N115" i="4"/>
  <c r="D115" i="4"/>
  <c r="E115" i="4"/>
  <c r="I115" i="4"/>
  <c r="H115" i="4"/>
  <c r="L115" i="4"/>
  <c r="G77" i="4"/>
  <c r="E77" i="4"/>
  <c r="O77" i="4"/>
  <c r="B77" i="4"/>
  <c r="P77" i="4"/>
  <c r="J77" i="4"/>
  <c r="D77" i="4"/>
  <c r="I77" i="4"/>
  <c r="M77" i="4"/>
  <c r="Q77" i="4"/>
  <c r="H77" i="4"/>
  <c r="L77" i="4"/>
  <c r="F77" i="4"/>
  <c r="N77" i="4"/>
  <c r="C77" i="4"/>
  <c r="K77" i="4"/>
  <c r="N61" i="4"/>
  <c r="K61" i="4"/>
  <c r="H61" i="4"/>
  <c r="D61" i="4"/>
  <c r="G61" i="4"/>
  <c r="M61" i="4"/>
  <c r="F61" i="4"/>
  <c r="C61" i="4"/>
  <c r="Q61" i="4"/>
  <c r="B61" i="4"/>
  <c r="O61" i="4"/>
  <c r="I61" i="4"/>
  <c r="J61" i="4"/>
  <c r="L61" i="4"/>
  <c r="E61" i="4"/>
  <c r="P61" i="4"/>
  <c r="P54" i="4"/>
  <c r="D54" i="4"/>
  <c r="I54" i="4"/>
  <c r="M54" i="4"/>
  <c r="O54" i="4"/>
  <c r="K54" i="4"/>
  <c r="E54" i="4"/>
  <c r="J54" i="4"/>
  <c r="C54" i="4"/>
  <c r="L54" i="4"/>
  <c r="Q54" i="4"/>
  <c r="F54" i="4"/>
  <c r="G54" i="4"/>
  <c r="N54" i="4"/>
  <c r="B54" i="4"/>
  <c r="H54" i="4"/>
  <c r="G114" i="4"/>
  <c r="L114" i="4"/>
  <c r="I114" i="4"/>
  <c r="N114" i="4"/>
  <c r="J114" i="4"/>
  <c r="F114" i="4"/>
  <c r="Q114" i="4"/>
  <c r="M114" i="4"/>
  <c r="B114" i="4"/>
  <c r="H114" i="4"/>
  <c r="D114" i="4"/>
  <c r="C114" i="4"/>
  <c r="K114" i="4"/>
  <c r="O114" i="4"/>
  <c r="P114" i="4"/>
  <c r="E114" i="4"/>
  <c r="E97" i="4"/>
  <c r="O97" i="4"/>
  <c r="Q97" i="4"/>
  <c r="F97" i="4"/>
  <c r="G97" i="4"/>
  <c r="B97" i="4"/>
  <c r="P97" i="4"/>
  <c r="I97" i="4"/>
  <c r="K97" i="4"/>
  <c r="M97" i="4"/>
  <c r="C97" i="4"/>
  <c r="L97" i="4"/>
  <c r="N97" i="4"/>
  <c r="H97" i="4"/>
  <c r="D97" i="4"/>
  <c r="J97" i="4"/>
  <c r="K84" i="4"/>
  <c r="J84" i="4"/>
  <c r="O84" i="4"/>
  <c r="G84" i="4"/>
  <c r="M84" i="4"/>
  <c r="E84" i="4"/>
  <c r="D84" i="4"/>
  <c r="N84" i="4"/>
  <c r="C84" i="4"/>
  <c r="F84" i="4"/>
  <c r="L84" i="4"/>
  <c r="H84" i="4"/>
  <c r="I84" i="4"/>
  <c r="Q84" i="4"/>
  <c r="P84" i="4"/>
  <c r="B84" i="4"/>
  <c r="H68" i="4"/>
  <c r="J68" i="4"/>
  <c r="L68" i="4"/>
  <c r="Q68" i="4"/>
  <c r="D68" i="4"/>
  <c r="B68" i="4"/>
  <c r="E68" i="4"/>
  <c r="P68" i="4"/>
  <c r="I68" i="4"/>
  <c r="K68" i="4"/>
  <c r="O68" i="4"/>
  <c r="N68" i="4"/>
  <c r="G68" i="4"/>
  <c r="M68" i="4"/>
  <c r="C68" i="4"/>
  <c r="F68" i="4"/>
  <c r="C66" i="4"/>
  <c r="F66" i="4"/>
  <c r="B66" i="4"/>
  <c r="Q66" i="4"/>
  <c r="M66" i="4"/>
  <c r="L66" i="4"/>
  <c r="K66" i="4"/>
  <c r="G66" i="4"/>
  <c r="J66" i="4"/>
  <c r="P66" i="4"/>
  <c r="N66" i="4"/>
  <c r="H66" i="4"/>
  <c r="D66" i="4"/>
  <c r="I66" i="4"/>
  <c r="E66" i="4"/>
  <c r="O66" i="4"/>
  <c r="O70" i="4"/>
  <c r="M70" i="4"/>
  <c r="C70" i="4"/>
  <c r="E70" i="4"/>
  <c r="G70" i="4"/>
  <c r="K70" i="4"/>
  <c r="J70" i="4"/>
  <c r="B70" i="4"/>
  <c r="N70" i="4"/>
  <c r="L70" i="4"/>
  <c r="P70" i="4"/>
  <c r="I70" i="4"/>
  <c r="Q70" i="4"/>
  <c r="F70" i="4"/>
  <c r="H70" i="4"/>
  <c r="D70" i="4"/>
  <c r="C81" i="4"/>
  <c r="N81" i="4"/>
  <c r="B81" i="4"/>
  <c r="E81" i="4"/>
  <c r="G81" i="4"/>
  <c r="I81" i="4"/>
  <c r="D81" i="4"/>
  <c r="M81" i="4"/>
  <c r="Q81" i="4"/>
  <c r="K81" i="4"/>
  <c r="H81" i="4"/>
  <c r="J81" i="4"/>
  <c r="O81" i="4"/>
  <c r="L81" i="4"/>
  <c r="F81" i="4"/>
  <c r="P81" i="4"/>
  <c r="I60" i="4"/>
  <c r="F60" i="4"/>
  <c r="K60" i="4"/>
  <c r="N60" i="4"/>
  <c r="Q60" i="4"/>
  <c r="G60" i="4"/>
  <c r="E60" i="4"/>
  <c r="J60" i="4"/>
  <c r="L60" i="4"/>
  <c r="D60" i="4"/>
  <c r="M60" i="4"/>
  <c r="C60" i="4"/>
  <c r="H60" i="4"/>
  <c r="O60" i="4"/>
  <c r="B60" i="4"/>
  <c r="P60" i="4"/>
  <c r="P75" i="4"/>
  <c r="L75" i="4"/>
  <c r="M75" i="4"/>
  <c r="H75" i="4"/>
  <c r="C75" i="4"/>
  <c r="N75" i="4"/>
  <c r="D75" i="4"/>
  <c r="I75" i="4"/>
  <c r="J75" i="4"/>
  <c r="F75" i="4"/>
  <c r="O75" i="4"/>
  <c r="Q75" i="4"/>
  <c r="E75" i="4"/>
  <c r="G75" i="4"/>
  <c r="B75" i="4"/>
  <c r="K75" i="4"/>
  <c r="G122" i="4"/>
  <c r="L122" i="4"/>
  <c r="I122" i="4"/>
  <c r="E122" i="4"/>
  <c r="D122" i="4"/>
  <c r="Q122" i="4"/>
  <c r="J122" i="4"/>
  <c r="P122" i="4"/>
  <c r="K122" i="4"/>
  <c r="H122" i="4"/>
  <c r="F122" i="4"/>
  <c r="B122" i="4"/>
  <c r="M122" i="4"/>
  <c r="C122" i="4"/>
  <c r="O122" i="4"/>
  <c r="N122" i="4"/>
  <c r="L88" i="4"/>
  <c r="H88" i="4"/>
  <c r="E88" i="4"/>
  <c r="I88" i="4"/>
  <c r="F88" i="4"/>
  <c r="C88" i="4"/>
  <c r="B88" i="4"/>
  <c r="O88" i="4"/>
  <c r="P88" i="4"/>
  <c r="M88" i="4"/>
  <c r="Q88" i="4"/>
  <c r="K88" i="4"/>
  <c r="D88" i="4"/>
  <c r="N88" i="4"/>
  <c r="J88" i="4"/>
  <c r="G88" i="4"/>
  <c r="E138" i="4"/>
  <c r="G138" i="4"/>
  <c r="N138" i="4"/>
  <c r="I138" i="4"/>
  <c r="H138" i="4"/>
  <c r="J138" i="4"/>
  <c r="B138" i="4"/>
  <c r="Q138" i="4"/>
  <c r="C138" i="4"/>
  <c r="K138" i="4"/>
  <c r="L138" i="4"/>
  <c r="D138" i="4"/>
  <c r="M138" i="4"/>
  <c r="P138" i="4"/>
  <c r="O138" i="4"/>
  <c r="F138" i="4"/>
  <c r="C112" i="4"/>
  <c r="J112" i="4"/>
  <c r="G112" i="4"/>
  <c r="K112" i="4"/>
  <c r="L112" i="4"/>
  <c r="N112" i="4"/>
  <c r="F112" i="4"/>
  <c r="D112" i="4"/>
  <c r="B112" i="4"/>
  <c r="P112" i="4"/>
  <c r="Q112" i="4"/>
  <c r="M112" i="4"/>
  <c r="E112" i="4"/>
  <c r="O112" i="4"/>
  <c r="H112" i="4"/>
  <c r="I112" i="4"/>
  <c r="C104" i="4"/>
  <c r="F104" i="4"/>
  <c r="K104" i="4"/>
  <c r="O104" i="4"/>
  <c r="H104" i="4"/>
  <c r="N104" i="4"/>
  <c r="I104" i="4"/>
  <c r="D104" i="4"/>
  <c r="Q104" i="4"/>
  <c r="L104" i="4"/>
  <c r="J104" i="4"/>
  <c r="G104" i="4"/>
  <c r="B104" i="4"/>
  <c r="E104" i="4"/>
  <c r="P104" i="4"/>
  <c r="M104" i="4"/>
  <c r="J93" i="4"/>
  <c r="N93" i="4"/>
  <c r="E93" i="4"/>
  <c r="P93" i="4"/>
  <c r="L93" i="4"/>
  <c r="B93" i="4"/>
  <c r="F93" i="4"/>
  <c r="D93" i="4"/>
  <c r="K93" i="4"/>
  <c r="H93" i="4"/>
  <c r="O93" i="4"/>
  <c r="M93" i="4"/>
  <c r="G93" i="4"/>
  <c r="C93" i="4"/>
  <c r="Q93" i="4"/>
  <c r="I93" i="4"/>
  <c r="L79" i="4"/>
  <c r="F79" i="4"/>
  <c r="B79" i="4"/>
  <c r="J79" i="4"/>
  <c r="C79" i="4"/>
  <c r="K79" i="4"/>
  <c r="H79" i="4"/>
  <c r="I79" i="4"/>
  <c r="E79" i="4"/>
  <c r="G79" i="4"/>
  <c r="N79" i="4"/>
  <c r="O79" i="4"/>
  <c r="M79" i="4"/>
  <c r="P79" i="4"/>
  <c r="Q79" i="4"/>
  <c r="D79" i="4"/>
  <c r="J119" i="4"/>
  <c r="Q119" i="4"/>
  <c r="D119" i="4"/>
  <c r="M119" i="4"/>
  <c r="N119" i="4"/>
  <c r="O119" i="4"/>
  <c r="B119" i="4"/>
  <c r="K119" i="4"/>
  <c r="E119" i="4"/>
  <c r="C119" i="4"/>
  <c r="L119" i="4"/>
  <c r="P119" i="4"/>
  <c r="H119" i="4"/>
  <c r="G119" i="4"/>
  <c r="I119" i="4"/>
  <c r="F119" i="4"/>
  <c r="G116" i="4"/>
  <c r="K116" i="4"/>
  <c r="P116" i="4"/>
  <c r="O116" i="4"/>
  <c r="Q116" i="4"/>
  <c r="C116" i="4"/>
  <c r="H116" i="4"/>
  <c r="N116" i="4"/>
  <c r="E116" i="4"/>
  <c r="F116" i="4"/>
  <c r="I116" i="4"/>
  <c r="J116" i="4"/>
  <c r="M116" i="4"/>
  <c r="L116" i="4"/>
  <c r="B116" i="4"/>
  <c r="D116" i="4"/>
  <c r="M124" i="4"/>
  <c r="N124" i="4"/>
  <c r="H124" i="4"/>
  <c r="B124" i="4"/>
  <c r="I124" i="4"/>
  <c r="L124" i="4"/>
  <c r="P124" i="4"/>
  <c r="D124" i="4"/>
  <c r="Q124" i="4"/>
  <c r="F124" i="4"/>
  <c r="E124" i="4"/>
  <c r="J124" i="4"/>
  <c r="O124" i="4"/>
  <c r="K124" i="4"/>
  <c r="G124" i="4"/>
  <c r="C124" i="4"/>
  <c r="B85" i="4"/>
  <c r="N85" i="4"/>
  <c r="K85" i="4"/>
  <c r="G85" i="4"/>
  <c r="D85" i="4"/>
  <c r="I85" i="4"/>
  <c r="L85" i="4"/>
  <c r="H85" i="4"/>
  <c r="P85" i="4"/>
  <c r="F85" i="4"/>
  <c r="E85" i="4"/>
  <c r="O85" i="4"/>
  <c r="Q85" i="4"/>
  <c r="M85" i="4"/>
  <c r="J85" i="4"/>
  <c r="C85" i="4"/>
  <c r="Q100" i="4"/>
  <c r="J100" i="4"/>
  <c r="B100" i="4"/>
  <c r="P100" i="4"/>
  <c r="C100" i="4"/>
  <c r="H100" i="4"/>
  <c r="L100" i="4"/>
  <c r="D100" i="4"/>
  <c r="I100" i="4"/>
  <c r="M100" i="4"/>
  <c r="K100" i="4"/>
  <c r="E100" i="4"/>
  <c r="F100" i="4"/>
  <c r="O100" i="4"/>
  <c r="G100" i="4"/>
  <c r="N100" i="4"/>
  <c r="H129" i="4"/>
  <c r="Q129" i="4"/>
  <c r="I129" i="4"/>
  <c r="F129" i="4"/>
  <c r="L129" i="4"/>
  <c r="E129" i="4"/>
  <c r="O129" i="4"/>
  <c r="D129" i="4"/>
  <c r="G129" i="4"/>
  <c r="J129" i="4"/>
  <c r="C129" i="4"/>
  <c r="B129" i="4"/>
  <c r="M129" i="4"/>
  <c r="P129" i="4"/>
  <c r="K129" i="4"/>
  <c r="N129" i="4"/>
  <c r="H56" i="4"/>
  <c r="J56" i="4"/>
  <c r="I56" i="4"/>
  <c r="D56" i="4"/>
  <c r="O56" i="4"/>
  <c r="L56" i="4"/>
  <c r="B56" i="4"/>
  <c r="P56" i="4"/>
  <c r="Q56" i="4"/>
  <c r="N56" i="4"/>
  <c r="G56" i="4"/>
  <c r="C56" i="4"/>
  <c r="E56" i="4"/>
  <c r="M56" i="4"/>
  <c r="K56" i="4"/>
  <c r="F56" i="4"/>
  <c r="P67" i="4"/>
  <c r="J67" i="4"/>
  <c r="F67" i="4"/>
  <c r="G67" i="4"/>
  <c r="Q67" i="4"/>
  <c r="O67" i="4"/>
  <c r="E67" i="4"/>
  <c r="M67" i="4"/>
  <c r="B67" i="4"/>
  <c r="K67" i="4"/>
  <c r="C67" i="4"/>
  <c r="D67" i="4"/>
  <c r="N67" i="4"/>
  <c r="H67" i="4"/>
  <c r="L67" i="4"/>
  <c r="I67" i="4"/>
  <c r="B133" i="4"/>
  <c r="G133" i="4"/>
  <c r="P133" i="4"/>
  <c r="N133" i="4"/>
  <c r="H133" i="4"/>
  <c r="O133" i="4"/>
  <c r="C133" i="4"/>
  <c r="F133" i="4"/>
  <c r="D133" i="4"/>
  <c r="M133" i="4"/>
  <c r="L133" i="4"/>
  <c r="Q133" i="4"/>
  <c r="E133" i="4"/>
  <c r="K133" i="4"/>
  <c r="I133" i="4"/>
  <c r="J133" i="4"/>
  <c r="K134" i="4"/>
  <c r="P134" i="4"/>
  <c r="O134" i="4"/>
  <c r="G134" i="4"/>
  <c r="B134" i="4"/>
  <c r="N134" i="4"/>
  <c r="I134" i="4"/>
  <c r="F134" i="4"/>
  <c r="Q134" i="4"/>
  <c r="L134" i="4"/>
  <c r="J134" i="4"/>
  <c r="E134" i="4"/>
  <c r="D134" i="4"/>
  <c r="C134" i="4"/>
  <c r="M134" i="4"/>
  <c r="H134" i="4"/>
  <c r="F98" i="4"/>
  <c r="K98" i="4"/>
  <c r="J98" i="4"/>
  <c r="C98" i="4"/>
  <c r="D98" i="4"/>
  <c r="I98" i="4"/>
  <c r="N98" i="4"/>
  <c r="O98" i="4"/>
  <c r="Q98" i="4"/>
  <c r="B98" i="4"/>
  <c r="E98" i="4"/>
  <c r="P98" i="4"/>
  <c r="G98" i="4"/>
  <c r="L98" i="4"/>
  <c r="H98" i="4"/>
  <c r="M98" i="4"/>
  <c r="F71" i="4"/>
  <c r="M71" i="4"/>
  <c r="J71" i="4"/>
  <c r="D71" i="4"/>
  <c r="K71" i="4"/>
  <c r="I71" i="4"/>
  <c r="B71" i="4"/>
  <c r="P71" i="4"/>
  <c r="H71" i="4"/>
  <c r="O71" i="4"/>
  <c r="L71" i="4"/>
  <c r="C71" i="4"/>
  <c r="Q71" i="4"/>
  <c r="G71" i="4"/>
  <c r="N71" i="4"/>
  <c r="E71" i="4"/>
  <c r="H55" i="4"/>
  <c r="G55" i="4"/>
  <c r="P55" i="4"/>
  <c r="D55" i="4"/>
  <c r="Q55" i="4"/>
  <c r="K55" i="4"/>
  <c r="F55" i="4"/>
  <c r="L55" i="4"/>
  <c r="O55" i="4"/>
  <c r="C55" i="4"/>
  <c r="M55" i="4"/>
  <c r="B55" i="4"/>
  <c r="I55" i="4"/>
  <c r="E55" i="4"/>
  <c r="N55" i="4"/>
  <c r="J55" i="4"/>
  <c r="G82" i="4"/>
  <c r="I82" i="4"/>
  <c r="H82" i="4"/>
  <c r="N82" i="4"/>
  <c r="J82" i="4"/>
  <c r="D82" i="4"/>
  <c r="Q82" i="4"/>
  <c r="P82" i="4"/>
  <c r="M82" i="4"/>
  <c r="B82" i="4"/>
  <c r="O82" i="4"/>
  <c r="C82" i="4"/>
  <c r="E82" i="4"/>
  <c r="K82" i="4"/>
  <c r="L82" i="4"/>
  <c r="F82" i="4"/>
  <c r="O96" i="4"/>
  <c r="J96" i="4"/>
  <c r="E96" i="4"/>
  <c r="H96" i="4"/>
  <c r="M96" i="4"/>
  <c r="P96" i="4"/>
  <c r="F96" i="4"/>
  <c r="K96" i="4"/>
  <c r="B96" i="4"/>
  <c r="Q96" i="4"/>
  <c r="C96" i="4"/>
  <c r="I96" i="4"/>
  <c r="G96" i="4"/>
  <c r="D96" i="4"/>
  <c r="L96" i="4"/>
  <c r="N96" i="4"/>
  <c r="N63" i="4"/>
  <c r="Q63" i="4"/>
  <c r="I63" i="4"/>
  <c r="L63" i="4"/>
  <c r="K63" i="4"/>
  <c r="H63" i="4"/>
  <c r="E63" i="4"/>
  <c r="P63" i="4"/>
  <c r="G63" i="4"/>
  <c r="C63" i="4"/>
  <c r="O63" i="4"/>
  <c r="D63" i="4"/>
  <c r="J63" i="4"/>
  <c r="M63" i="4"/>
  <c r="B63" i="4"/>
  <c r="F63" i="4"/>
  <c r="I86" i="4"/>
  <c r="C86" i="4"/>
  <c r="Q86" i="4"/>
  <c r="K86" i="4"/>
  <c r="J86" i="4"/>
  <c r="P86" i="4"/>
  <c r="O86" i="4"/>
  <c r="G86" i="4"/>
  <c r="F86" i="4"/>
  <c r="L86" i="4"/>
  <c r="D86" i="4"/>
  <c r="H86" i="4"/>
  <c r="M86" i="4"/>
  <c r="B86" i="4"/>
  <c r="N86" i="4"/>
  <c r="E86" i="4"/>
  <c r="E113" i="4"/>
  <c r="P113" i="4"/>
  <c r="K113" i="4"/>
  <c r="F113" i="4"/>
  <c r="G113" i="4"/>
  <c r="M113" i="4"/>
  <c r="I113" i="4"/>
  <c r="B113" i="4"/>
  <c r="J113" i="4"/>
  <c r="D113" i="4"/>
  <c r="N113" i="4"/>
  <c r="H113" i="4"/>
  <c r="O113" i="4"/>
  <c r="L113" i="4"/>
  <c r="Q113" i="4"/>
  <c r="C113" i="4"/>
  <c r="L109" i="4"/>
  <c r="I109" i="4"/>
  <c r="M109" i="4"/>
  <c r="P109" i="4"/>
  <c r="E109" i="4"/>
  <c r="K109" i="4"/>
  <c r="B109" i="4"/>
  <c r="C109" i="4"/>
  <c r="F109" i="4"/>
  <c r="Q109" i="4"/>
  <c r="N109" i="4"/>
  <c r="H109" i="4"/>
  <c r="O109" i="4"/>
  <c r="G109" i="4"/>
  <c r="J109" i="4"/>
  <c r="D109" i="4"/>
  <c r="J72" i="4"/>
  <c r="F72" i="4"/>
  <c r="G72" i="4"/>
  <c r="N72" i="4"/>
  <c r="H72" i="4"/>
  <c r="I72" i="4"/>
  <c r="D72" i="4"/>
  <c r="L72" i="4"/>
  <c r="B72" i="4"/>
  <c r="O72" i="4"/>
  <c r="Q72" i="4"/>
  <c r="M72" i="4"/>
  <c r="P72" i="4"/>
  <c r="E72" i="4"/>
  <c r="C72" i="4"/>
  <c r="K72" i="4"/>
  <c r="B103" i="4"/>
  <c r="G103" i="4"/>
  <c r="P103" i="4"/>
  <c r="L103" i="4"/>
  <c r="D103" i="4"/>
  <c r="F103" i="4"/>
  <c r="C103" i="4"/>
  <c r="O103" i="4"/>
  <c r="M103" i="4"/>
  <c r="E103" i="4"/>
  <c r="N103" i="4"/>
  <c r="H103" i="4"/>
  <c r="J103" i="4"/>
  <c r="K103" i="4"/>
  <c r="I103" i="4"/>
  <c r="Q103" i="4"/>
  <c r="O62" i="4"/>
  <c r="H62" i="4"/>
  <c r="K62" i="4"/>
  <c r="P62" i="4"/>
  <c r="N62" i="4"/>
  <c r="D62" i="4"/>
  <c r="F62" i="4"/>
  <c r="B62" i="4"/>
  <c r="I62" i="4"/>
  <c r="L62" i="4"/>
  <c r="C62" i="4"/>
  <c r="G62" i="4"/>
  <c r="E62" i="4"/>
  <c r="J62" i="4"/>
  <c r="M62" i="4"/>
  <c r="Q62" i="4"/>
  <c r="N89" i="4"/>
  <c r="B89" i="4"/>
  <c r="E89" i="4"/>
  <c r="M89" i="4"/>
  <c r="O89" i="4"/>
  <c r="C89" i="4"/>
  <c r="F89" i="4"/>
  <c r="J89" i="4"/>
  <c r="G89" i="4"/>
  <c r="K89" i="4"/>
  <c r="H89" i="4"/>
  <c r="P89" i="4"/>
  <c r="L89" i="4"/>
  <c r="Q89" i="4"/>
  <c r="I89" i="4"/>
  <c r="D89" i="4"/>
  <c r="E64" i="4"/>
  <c r="K64" i="4"/>
  <c r="J64" i="4"/>
  <c r="H64" i="4"/>
  <c r="F64" i="4"/>
  <c r="N64" i="4"/>
  <c r="L64" i="4"/>
  <c r="I64" i="4"/>
  <c r="O64" i="4"/>
  <c r="M64" i="4"/>
  <c r="P64" i="4"/>
  <c r="B64" i="4"/>
  <c r="G64" i="4"/>
  <c r="Q64" i="4"/>
  <c r="D64" i="4"/>
  <c r="C64" i="4"/>
  <c r="N106" i="4"/>
  <c r="J106" i="4"/>
  <c r="Q106" i="4"/>
  <c r="E106" i="4"/>
  <c r="H106" i="4"/>
  <c r="B106" i="4"/>
  <c r="D106" i="4"/>
  <c r="L106" i="4"/>
  <c r="O106" i="4"/>
  <c r="F106" i="4"/>
  <c r="P106" i="4"/>
  <c r="C106" i="4"/>
  <c r="K106" i="4"/>
  <c r="M106" i="4"/>
  <c r="G106" i="4"/>
  <c r="I106" i="4"/>
  <c r="B90" i="4"/>
  <c r="L90" i="4"/>
  <c r="E90" i="4"/>
  <c r="K90" i="4"/>
  <c r="I90" i="4"/>
  <c r="C90" i="4"/>
  <c r="Q90" i="4"/>
  <c r="G90" i="4"/>
  <c r="H90" i="4"/>
  <c r="M90" i="4"/>
  <c r="P90" i="4"/>
  <c r="O90" i="4"/>
  <c r="D90" i="4"/>
  <c r="J90" i="4"/>
  <c r="N90" i="4"/>
  <c r="F90" i="4"/>
  <c r="E123" i="4"/>
  <c r="C123" i="4"/>
  <c r="L123" i="4"/>
  <c r="P123" i="4"/>
  <c r="D123" i="4"/>
  <c r="K123" i="4"/>
  <c r="H123" i="4"/>
  <c r="J123" i="4"/>
  <c r="Q123" i="4"/>
  <c r="B123" i="4"/>
  <c r="N123" i="4"/>
  <c r="G123" i="4"/>
  <c r="M123" i="4"/>
  <c r="O123" i="4"/>
  <c r="F123" i="4"/>
  <c r="I123" i="4"/>
  <c r="K125" i="4"/>
  <c r="F125" i="4"/>
  <c r="D125" i="4"/>
  <c r="P125" i="4"/>
  <c r="E125" i="4"/>
  <c r="M125" i="4"/>
  <c r="C125" i="4"/>
  <c r="N125" i="4"/>
  <c r="H125" i="4"/>
  <c r="J125" i="4"/>
  <c r="Q125" i="4"/>
  <c r="G125" i="4"/>
  <c r="B125" i="4"/>
  <c r="L125" i="4"/>
  <c r="I125" i="4"/>
  <c r="O125" i="4"/>
  <c r="B47" i="4"/>
  <c r="N47" i="4"/>
  <c r="F47" i="4"/>
  <c r="H47" i="4"/>
  <c r="I47" i="4"/>
  <c r="P47" i="4"/>
  <c r="Q47" i="4"/>
  <c r="K47" i="4"/>
  <c r="E47" i="4"/>
  <c r="C47" i="4"/>
  <c r="L47" i="4"/>
  <c r="M47" i="4"/>
  <c r="D47" i="4"/>
  <c r="G47" i="4"/>
  <c r="J47" i="4"/>
  <c r="O47" i="4"/>
  <c r="D50" i="4"/>
  <c r="C50" i="4"/>
  <c r="M50" i="4"/>
  <c r="E50" i="4"/>
  <c r="N50" i="4"/>
  <c r="I50" i="4"/>
  <c r="H50" i="4"/>
  <c r="J50" i="4"/>
  <c r="K50" i="4"/>
  <c r="O50" i="4"/>
  <c r="P50" i="4"/>
  <c r="B50" i="4"/>
  <c r="Q50" i="4"/>
  <c r="G50" i="4"/>
  <c r="F50" i="4"/>
  <c r="L50" i="4"/>
  <c r="B39" i="4"/>
  <c r="N39" i="4"/>
  <c r="F39" i="4"/>
  <c r="H39" i="4"/>
  <c r="I39" i="4"/>
  <c r="P39" i="4"/>
  <c r="Q39" i="4"/>
  <c r="K39" i="4"/>
  <c r="O39" i="4"/>
  <c r="C39" i="4"/>
  <c r="G39" i="4"/>
  <c r="J39" i="4"/>
  <c r="M39" i="4"/>
  <c r="E39" i="4"/>
  <c r="L39" i="4"/>
  <c r="D39" i="4"/>
  <c r="K4" i="10" l="1"/>
  <c r="P7" i="1" s="1"/>
  <c r="J120" i="10"/>
  <c r="R16" i="1"/>
  <c r="Q19" i="1"/>
  <c r="Q29" i="1"/>
  <c r="R15" i="1"/>
  <c r="R14" i="1"/>
  <c r="Q16" i="1"/>
  <c r="H34" i="4"/>
  <c r="R115" i="1"/>
  <c r="R21" i="1"/>
  <c r="R32" i="1"/>
  <c r="R19" i="1"/>
  <c r="Q101" i="1"/>
  <c r="A35" i="4"/>
  <c r="I35" i="4" s="1"/>
  <c r="A36" i="4"/>
  <c r="J36" i="4" s="1"/>
  <c r="A32" i="4"/>
  <c r="R27" i="1"/>
  <c r="Q27" i="1"/>
  <c r="Q71" i="1"/>
  <c r="R68" i="1"/>
  <c r="R28" i="1"/>
  <c r="R52" i="1"/>
  <c r="Q75" i="1"/>
  <c r="Q43" i="1"/>
  <c r="R86" i="1"/>
  <c r="R76" i="1"/>
  <c r="Q21" i="1"/>
  <c r="Q26" i="1"/>
  <c r="R61" i="1"/>
  <c r="Q92" i="1"/>
  <c r="Q83" i="1"/>
  <c r="R63" i="1"/>
  <c r="Q70" i="1"/>
  <c r="Q34" i="1"/>
  <c r="R34" i="1"/>
  <c r="R92" i="1"/>
  <c r="R74" i="1"/>
  <c r="R46" i="1"/>
  <c r="Q76" i="1"/>
  <c r="Q107" i="1"/>
  <c r="R22" i="1"/>
  <c r="R39" i="1"/>
  <c r="R78" i="1"/>
  <c r="R84" i="1"/>
  <c r="R88" i="1"/>
  <c r="R71" i="1"/>
  <c r="Q99" i="1"/>
  <c r="Q91" i="1"/>
  <c r="Q56" i="1"/>
  <c r="Q93" i="1"/>
  <c r="Q15" i="1"/>
  <c r="Q104" i="1"/>
  <c r="R97" i="1"/>
  <c r="R89" i="1"/>
  <c r="Q96" i="1"/>
  <c r="R77" i="1"/>
  <c r="Q103" i="1"/>
  <c r="Q95" i="1"/>
  <c r="R103" i="1"/>
  <c r="Q32" i="1"/>
  <c r="Q81" i="1"/>
  <c r="Q31" i="1"/>
  <c r="Q87" i="1"/>
  <c r="R44" i="1"/>
  <c r="Q66" i="1"/>
  <c r="R53" i="1"/>
  <c r="Q47" i="1"/>
  <c r="Q94" i="1"/>
  <c r="Q25" i="1"/>
  <c r="Q64" i="1"/>
  <c r="Q35" i="1"/>
  <c r="R110" i="1"/>
  <c r="Q23" i="1"/>
  <c r="R87" i="1"/>
  <c r="R49" i="1"/>
  <c r="R111" i="1"/>
  <c r="Q38" i="1"/>
  <c r="Q14" i="1"/>
  <c r="Q54" i="1"/>
  <c r="Q51" i="1"/>
  <c r="Q111" i="1"/>
  <c r="R33" i="1"/>
  <c r="Q17" i="1"/>
  <c r="R64" i="1"/>
  <c r="Q73" i="1"/>
  <c r="Q79" i="1"/>
  <c r="R56" i="1"/>
  <c r="R36" i="1"/>
  <c r="Q48" i="1"/>
  <c r="R67" i="1"/>
  <c r="Q58" i="1"/>
  <c r="Q55" i="1"/>
  <c r="Q42" i="1"/>
  <c r="Q59" i="1"/>
  <c r="Q114" i="1"/>
  <c r="R37" i="1"/>
  <c r="R30" i="1"/>
  <c r="Q49" i="1"/>
  <c r="R93" i="1"/>
  <c r="Q100" i="1"/>
  <c r="Q98" i="1"/>
  <c r="Q30" i="1"/>
  <c r="R109" i="1"/>
  <c r="Q108" i="1"/>
  <c r="R60" i="1"/>
  <c r="Q72" i="1"/>
  <c r="R29" i="1"/>
  <c r="Q86" i="1"/>
  <c r="Q112" i="1"/>
  <c r="Q33" i="1"/>
  <c r="R102" i="1"/>
  <c r="R18" i="1"/>
  <c r="R23" i="1"/>
  <c r="R20" i="1"/>
  <c r="R45" i="1"/>
  <c r="Q62" i="1"/>
  <c r="R55" i="1"/>
  <c r="R26" i="1"/>
  <c r="Q80" i="1"/>
  <c r="Q105" i="1"/>
  <c r="R25" i="1"/>
  <c r="Q22" i="1"/>
  <c r="R98" i="1"/>
  <c r="Q84" i="1"/>
  <c r="R73" i="1"/>
  <c r="Q60" i="1"/>
  <c r="R91" i="1"/>
  <c r="R54" i="1"/>
  <c r="Q63" i="1"/>
  <c r="Q97" i="1"/>
  <c r="Q45" i="1"/>
  <c r="R90" i="1"/>
  <c r="Q115" i="1"/>
  <c r="Q67" i="1"/>
  <c r="Q85" i="1"/>
  <c r="Q53" i="1"/>
  <c r="R83" i="1"/>
  <c r="Q65" i="1"/>
  <c r="Q37" i="1"/>
  <c r="R38" i="1"/>
  <c r="R42" i="1"/>
  <c r="R75" i="1"/>
  <c r="Q113" i="1"/>
  <c r="R72" i="1"/>
  <c r="Q52" i="1"/>
  <c r="Q90" i="1"/>
  <c r="R95" i="1"/>
  <c r="R82" i="1"/>
  <c r="R85" i="1"/>
  <c r="R101" i="1"/>
  <c r="Q24" i="1"/>
  <c r="Q20" i="1"/>
  <c r="R81" i="1"/>
  <c r="Q78" i="1"/>
  <c r="R47" i="1"/>
  <c r="Q61" i="1"/>
  <c r="Q57" i="1"/>
  <c r="R108" i="1"/>
  <c r="R94" i="1"/>
  <c r="R79" i="1"/>
  <c r="R113" i="1"/>
  <c r="R35" i="1"/>
  <c r="Q89" i="1"/>
  <c r="Q36" i="1"/>
  <c r="R80" i="1"/>
  <c r="Q82" i="1"/>
  <c r="R62" i="1"/>
  <c r="R112" i="1"/>
  <c r="R114" i="1"/>
  <c r="Q110" i="1"/>
  <c r="R51" i="1"/>
  <c r="R58" i="1"/>
  <c r="Q40" i="1"/>
  <c r="R50" i="1"/>
  <c r="R41" i="1"/>
  <c r="R59" i="1"/>
  <c r="R70" i="1"/>
  <c r="R96" i="1"/>
  <c r="Q28" i="1"/>
  <c r="R107" i="1"/>
  <c r="Q44" i="1"/>
  <c r="R105" i="1"/>
  <c r="Q18" i="1"/>
  <c r="R17" i="1"/>
  <c r="Q39" i="1"/>
  <c r="R57" i="1"/>
  <c r="Q46" i="1"/>
  <c r="Q109" i="1"/>
  <c r="R99" i="1"/>
  <c r="R106" i="1"/>
  <c r="R24" i="1"/>
  <c r="R100" i="1"/>
  <c r="R65" i="1"/>
  <c r="Q88" i="1"/>
  <c r="R31" i="1"/>
  <c r="R104" i="1"/>
  <c r="Q68" i="1"/>
  <c r="Q50" i="1"/>
  <c r="Q41" i="1"/>
  <c r="R43" i="1"/>
  <c r="R48" i="1"/>
  <c r="R69" i="1"/>
  <c r="Q69" i="1"/>
  <c r="R66" i="1"/>
  <c r="Q77" i="1"/>
  <c r="Q74" i="1"/>
  <c r="R40" i="1"/>
  <c r="Q106" i="1"/>
  <c r="Q102" i="1"/>
  <c r="A33" i="4"/>
  <c r="A31" i="4"/>
  <c r="B31" i="4" s="1"/>
  <c r="A30" i="4"/>
  <c r="H30" i="4" s="1"/>
  <c r="B34" i="4"/>
  <c r="G34" i="4"/>
  <c r="J34" i="4"/>
  <c r="I34" i="4"/>
  <c r="C34" i="4"/>
  <c r="D34" i="4"/>
  <c r="F34" i="4"/>
  <c r="E34" i="4"/>
  <c r="O34" i="4"/>
  <c r="P34" i="4"/>
  <c r="Q34" i="4"/>
  <c r="M34" i="4"/>
  <c r="K34" i="4"/>
  <c r="L34" i="4"/>
  <c r="N34" i="4"/>
  <c r="A37" i="4"/>
  <c r="F37" i="4" s="1"/>
  <c r="K120" i="10" l="1"/>
  <c r="P7" i="7" s="1"/>
  <c r="D33" i="4"/>
  <c r="B32" i="4"/>
  <c r="R9" i="1"/>
  <c r="K35" i="4"/>
  <c r="E35" i="4"/>
  <c r="D35" i="4"/>
  <c r="N35" i="4"/>
  <c r="G35" i="4"/>
  <c r="Q35" i="4"/>
  <c r="C35" i="4"/>
  <c r="O35" i="4"/>
  <c r="H35" i="4"/>
  <c r="F35" i="4"/>
  <c r="N36" i="4"/>
  <c r="P35" i="4"/>
  <c r="J35" i="4"/>
  <c r="M35" i="4"/>
  <c r="L35" i="4"/>
  <c r="B35" i="4"/>
  <c r="M36" i="4"/>
  <c r="K36" i="4"/>
  <c r="E36" i="4"/>
  <c r="F36" i="4"/>
  <c r="Q36" i="4"/>
  <c r="D36" i="4"/>
  <c r="H36" i="4"/>
  <c r="G36" i="4"/>
  <c r="B36" i="4"/>
  <c r="P36" i="4"/>
  <c r="O36" i="4"/>
  <c r="I36" i="4"/>
  <c r="L36" i="4"/>
  <c r="C36" i="4"/>
  <c r="G32" i="4"/>
  <c r="E32" i="4"/>
  <c r="D32" i="4"/>
  <c r="N32" i="4"/>
  <c r="M32" i="4"/>
  <c r="J32" i="4"/>
  <c r="K32" i="4"/>
  <c r="Q32" i="4"/>
  <c r="O32" i="4"/>
  <c r="L32" i="4"/>
  <c r="P32" i="4"/>
  <c r="I32" i="4"/>
  <c r="F32" i="4"/>
  <c r="C32" i="4"/>
  <c r="H32" i="4"/>
  <c r="Q9" i="1"/>
  <c r="G30" i="4"/>
  <c r="B30" i="4"/>
  <c r="G33" i="4"/>
  <c r="F33" i="4"/>
  <c r="O33" i="4"/>
  <c r="M33" i="4"/>
  <c r="I30" i="4"/>
  <c r="N31" i="4"/>
  <c r="O31" i="4"/>
  <c r="I31" i="4"/>
  <c r="L31" i="4"/>
  <c r="D31" i="4"/>
  <c r="F31" i="4"/>
  <c r="H31" i="4"/>
  <c r="Q31" i="4"/>
  <c r="E31" i="4"/>
  <c r="P31" i="4"/>
  <c r="G31" i="4"/>
  <c r="M31" i="4"/>
  <c r="J31" i="4"/>
  <c r="K31" i="4"/>
  <c r="C31" i="4"/>
  <c r="E33" i="4"/>
  <c r="K33" i="4"/>
  <c r="Q33" i="4"/>
  <c r="I33" i="4"/>
  <c r="L33" i="4"/>
  <c r="J33" i="4"/>
  <c r="B33" i="4"/>
  <c r="P33" i="4"/>
  <c r="N33" i="4"/>
  <c r="H33" i="4"/>
  <c r="C33" i="4"/>
  <c r="E30" i="4"/>
  <c r="L30" i="4"/>
  <c r="Q30" i="4"/>
  <c r="P30" i="4"/>
  <c r="F30" i="4"/>
  <c r="J30" i="4"/>
  <c r="N30" i="4"/>
  <c r="C30" i="4"/>
  <c r="M30" i="4"/>
  <c r="K30" i="4"/>
  <c r="D30" i="4"/>
  <c r="O30" i="4"/>
  <c r="B37" i="4"/>
  <c r="I37" i="4"/>
  <c r="E37" i="4"/>
  <c r="H37" i="4"/>
  <c r="J37" i="4"/>
  <c r="D37" i="4"/>
  <c r="G37" i="4"/>
  <c r="C37" i="4"/>
  <c r="L37" i="4"/>
  <c r="M37" i="4"/>
  <c r="O37" i="4"/>
  <c r="N37" i="4"/>
  <c r="P37" i="4"/>
  <c r="Q37" i="4"/>
  <c r="K37" i="4"/>
  <c r="K5" i="10" l="1"/>
  <c r="P8" i="1" s="1"/>
  <c r="J121" i="10"/>
  <c r="Q10" i="1"/>
  <c r="Q7" i="1"/>
  <c r="R7" i="1"/>
  <c r="R8" i="1"/>
  <c r="R10" i="1"/>
  <c r="Q11" i="1"/>
  <c r="R11" i="1"/>
  <c r="Q5" i="1"/>
  <c r="Q6" i="1"/>
  <c r="R12" i="1"/>
  <c r="Q12" i="1"/>
  <c r="R5" i="1"/>
  <c r="Q8" i="1"/>
  <c r="R6" i="1"/>
  <c r="K121" i="10" l="1"/>
  <c r="P8" i="7" s="1"/>
  <c r="K6" i="10" l="1"/>
  <c r="P9" i="1" s="1"/>
  <c r="J122" i="10"/>
  <c r="K122" i="10" l="1"/>
  <c r="P9" i="7" s="1"/>
  <c r="K7" i="10" l="1"/>
  <c r="P10" i="1" s="1"/>
  <c r="J123" i="10"/>
  <c r="K123" i="10" l="1"/>
  <c r="P10" i="7" s="1"/>
  <c r="K8" i="10" l="1"/>
  <c r="P11" i="1" s="1"/>
  <c r="J124" i="10"/>
  <c r="K124" i="10" l="1"/>
  <c r="P11" i="7" s="1"/>
  <c r="K9" i="10" l="1"/>
  <c r="P12" i="1" s="1"/>
  <c r="J125" i="10"/>
  <c r="K125" i="10" l="1"/>
  <c r="P12" i="7" s="1"/>
  <c r="K10" i="10" l="1"/>
  <c r="P13" i="1" s="1"/>
  <c r="J126" i="10"/>
  <c r="K126" i="10" l="1"/>
  <c r="P13" i="7" s="1"/>
  <c r="K11" i="10" l="1"/>
  <c r="P14" i="1" s="1"/>
  <c r="J127" i="10"/>
  <c r="K127" i="10" l="1"/>
  <c r="P14" i="7" s="1"/>
  <c r="K12" i="10" l="1"/>
  <c r="P15" i="1" s="1"/>
  <c r="J128" i="10"/>
  <c r="K128" i="10" l="1"/>
  <c r="P15" i="7" s="1"/>
  <c r="K13" i="10" l="1"/>
  <c r="P16" i="1" s="1"/>
  <c r="J129" i="10"/>
  <c r="K129" i="10" l="1"/>
  <c r="P16" i="7" s="1"/>
  <c r="K14" i="10" l="1"/>
  <c r="P17" i="1" s="1"/>
  <c r="J130" i="10"/>
  <c r="K130" i="10" l="1"/>
  <c r="P17" i="7" s="1"/>
  <c r="K15" i="10" l="1"/>
  <c r="P18" i="1" s="1"/>
  <c r="J131" i="10"/>
  <c r="K131" i="10" l="1"/>
  <c r="P18" i="7" s="1"/>
  <c r="K16" i="10" l="1"/>
  <c r="P19" i="1" s="1"/>
  <c r="J132" i="10"/>
  <c r="K132" i="10" l="1"/>
  <c r="P19" i="7" s="1"/>
  <c r="K17" i="10" l="1"/>
  <c r="P20" i="1" s="1"/>
  <c r="J133" i="10"/>
  <c r="K133" i="10" l="1"/>
  <c r="P20" i="7" s="1"/>
  <c r="K18" i="10" l="1"/>
  <c r="P21" i="1" s="1"/>
  <c r="J134" i="10"/>
  <c r="K134" i="10" l="1"/>
  <c r="P21" i="7" s="1"/>
  <c r="K19" i="10" l="1"/>
  <c r="P22" i="1" s="1"/>
  <c r="J135" i="10"/>
  <c r="K135" i="10" l="1"/>
  <c r="P22" i="7" s="1"/>
  <c r="K20" i="10" l="1"/>
  <c r="P23" i="1" s="1"/>
  <c r="J136" i="10"/>
  <c r="K136" i="10" l="1"/>
  <c r="P23" i="7" s="1"/>
  <c r="K21" i="10" l="1"/>
  <c r="P24" i="1" s="1"/>
  <c r="J137" i="10"/>
  <c r="K137" i="10" l="1"/>
  <c r="P24" i="7" s="1"/>
  <c r="K22" i="10" l="1"/>
  <c r="P25" i="1" s="1"/>
  <c r="J138" i="10"/>
  <c r="K138" i="10" l="1"/>
  <c r="P25" i="7" s="1"/>
  <c r="K23" i="10" l="1"/>
  <c r="P26" i="1" s="1"/>
  <c r="J139" i="10"/>
  <c r="K139" i="10" l="1"/>
  <c r="P26" i="7" s="1"/>
  <c r="K24" i="10" l="1"/>
  <c r="P27" i="1" s="1"/>
  <c r="J140" i="10"/>
  <c r="K140" i="10" l="1"/>
  <c r="P27" i="7" s="1"/>
  <c r="K25" i="10" l="1"/>
  <c r="P28" i="1" s="1"/>
  <c r="J141" i="10"/>
  <c r="K141" i="10" l="1"/>
  <c r="P28" i="7" s="1"/>
  <c r="K26" i="10" l="1"/>
  <c r="P29" i="1" s="1"/>
  <c r="J142" i="10"/>
  <c r="K142" i="10" l="1"/>
  <c r="P29" i="7" s="1"/>
  <c r="K27" i="10" l="1"/>
  <c r="P30" i="1" s="1"/>
  <c r="J143" i="10"/>
  <c r="K143" i="10" l="1"/>
  <c r="P30" i="7" s="1"/>
  <c r="K28" i="10" l="1"/>
  <c r="P31" i="1" s="1"/>
  <c r="J144" i="10"/>
  <c r="K144" i="10" l="1"/>
  <c r="P31" i="7" s="1"/>
  <c r="K29" i="10" l="1"/>
  <c r="P32" i="1" s="1"/>
  <c r="J145" i="10"/>
  <c r="K145" i="10" l="1"/>
  <c r="P32" i="7" s="1"/>
  <c r="K30" i="10" l="1"/>
  <c r="P33" i="1" s="1"/>
  <c r="J146" i="10"/>
  <c r="K146" i="10" l="1"/>
  <c r="P33" i="7" s="1"/>
  <c r="K31" i="10" l="1"/>
  <c r="P34" i="1" s="1"/>
  <c r="J147" i="10"/>
  <c r="K147" i="10" l="1"/>
  <c r="P34" i="7" s="1"/>
  <c r="K32" i="10" l="1"/>
  <c r="P35" i="1" s="1"/>
  <c r="J148" i="10"/>
  <c r="K148" i="10" l="1"/>
  <c r="P35" i="7" s="1"/>
  <c r="K33" i="10" l="1"/>
  <c r="P36" i="1" s="1"/>
  <c r="J149" i="10"/>
  <c r="K149" i="10" l="1"/>
  <c r="P36" i="7" s="1"/>
  <c r="K34" i="10" l="1"/>
  <c r="P37" i="1" s="1"/>
  <c r="J150" i="10"/>
  <c r="K150" i="10" l="1"/>
  <c r="P37" i="7" s="1"/>
  <c r="K35" i="10" l="1"/>
  <c r="P38" i="1" s="1"/>
  <c r="J151" i="10"/>
  <c r="K151" i="10" l="1"/>
  <c r="P38" i="7" s="1"/>
  <c r="K36" i="10" l="1"/>
  <c r="P39" i="1" s="1"/>
  <c r="J152" i="10"/>
  <c r="K152" i="10" l="1"/>
  <c r="P39" i="7" s="1"/>
  <c r="K37" i="10" l="1"/>
  <c r="P40" i="1" s="1"/>
  <c r="J153" i="10"/>
  <c r="K153" i="10" l="1"/>
  <c r="P40" i="7" s="1"/>
  <c r="K38" i="10" l="1"/>
  <c r="P41" i="1" s="1"/>
  <c r="J154" i="10"/>
  <c r="K154" i="10" l="1"/>
  <c r="P41" i="7" s="1"/>
  <c r="K39" i="10" l="1"/>
  <c r="P42" i="1" s="1"/>
  <c r="J155" i="10"/>
  <c r="K155" i="10" l="1"/>
  <c r="P42" i="7" s="1"/>
  <c r="K40" i="10" l="1"/>
  <c r="P43" i="1" s="1"/>
  <c r="J156" i="10"/>
  <c r="K156" i="10" l="1"/>
  <c r="P43" i="7" s="1"/>
  <c r="K41" i="10" l="1"/>
  <c r="P44" i="1" s="1"/>
  <c r="J157" i="10"/>
  <c r="K157" i="10" l="1"/>
  <c r="P44" i="7" s="1"/>
  <c r="K42" i="10" l="1"/>
  <c r="P45" i="1" s="1"/>
  <c r="J158" i="10"/>
  <c r="K158" i="10" l="1"/>
  <c r="P45" i="7" s="1"/>
  <c r="K43" i="10" l="1"/>
  <c r="P46" i="1" s="1"/>
  <c r="J159" i="10"/>
  <c r="K159" i="10" l="1"/>
  <c r="P46" i="7" s="1"/>
  <c r="K44" i="10" l="1"/>
  <c r="P47" i="1" s="1"/>
  <c r="J160" i="10"/>
  <c r="K160" i="10" l="1"/>
  <c r="P47" i="7" s="1"/>
  <c r="K45" i="10" l="1"/>
  <c r="P48" i="1" s="1"/>
  <c r="J161" i="10"/>
  <c r="K161" i="10" l="1"/>
  <c r="P48" i="7" s="1"/>
  <c r="K46" i="10" l="1"/>
  <c r="P49" i="1" s="1"/>
  <c r="J162" i="10"/>
  <c r="K162" i="10" l="1"/>
  <c r="P49" i="7" s="1"/>
  <c r="K47" i="10" l="1"/>
  <c r="P50" i="1" s="1"/>
  <c r="J163" i="10"/>
  <c r="K163" i="10" l="1"/>
  <c r="P50" i="7" s="1"/>
  <c r="K48" i="10" l="1"/>
  <c r="P51" i="1" s="1"/>
  <c r="J164" i="10"/>
  <c r="K164" i="10" l="1"/>
  <c r="P51" i="7" s="1"/>
  <c r="K49" i="10" l="1"/>
  <c r="P52" i="1" s="1"/>
  <c r="J165" i="10"/>
  <c r="K165" i="10" l="1"/>
  <c r="P52" i="7" s="1"/>
  <c r="K50" i="10" l="1"/>
  <c r="P53" i="1" s="1"/>
  <c r="J166" i="10"/>
  <c r="K166" i="10" l="1"/>
  <c r="P53" i="7" s="1"/>
  <c r="K51" i="10" l="1"/>
  <c r="P54" i="1" s="1"/>
  <c r="J167" i="10"/>
  <c r="K167" i="10" l="1"/>
  <c r="P54" i="7" s="1"/>
  <c r="K52" i="10" l="1"/>
  <c r="P55" i="1" s="1"/>
  <c r="J168" i="10"/>
  <c r="K168" i="10" l="1"/>
  <c r="P55" i="7" s="1"/>
  <c r="K53" i="10" l="1"/>
  <c r="P56" i="1" s="1"/>
  <c r="J169" i="10"/>
  <c r="K169" i="10" l="1"/>
  <c r="P56" i="7" s="1"/>
  <c r="K54" i="10" l="1"/>
  <c r="P57" i="1" s="1"/>
  <c r="J170" i="10"/>
  <c r="K170" i="10" l="1"/>
  <c r="P57" i="7" s="1"/>
  <c r="K55" i="10" l="1"/>
  <c r="P58" i="1" s="1"/>
  <c r="J171" i="10"/>
  <c r="K171" i="10" l="1"/>
  <c r="P58" i="7" s="1"/>
  <c r="K56" i="10" l="1"/>
  <c r="P59" i="1" s="1"/>
  <c r="J172" i="10"/>
  <c r="K172" i="10" l="1"/>
  <c r="P59" i="7" s="1"/>
  <c r="K57" i="10" l="1"/>
  <c r="P60" i="1" s="1"/>
  <c r="J173" i="10"/>
  <c r="K173" i="10" l="1"/>
  <c r="P60" i="7" s="1"/>
  <c r="K58" i="10" l="1"/>
  <c r="P61" i="1" s="1"/>
  <c r="J174" i="10"/>
  <c r="K174" i="10" l="1"/>
  <c r="P61" i="7" s="1"/>
  <c r="K59" i="10" l="1"/>
  <c r="P62" i="1" s="1"/>
  <c r="J175" i="10"/>
  <c r="K175" i="10" l="1"/>
  <c r="P62" i="7" s="1"/>
  <c r="K60" i="10" l="1"/>
  <c r="P63" i="1" s="1"/>
  <c r="J176" i="10"/>
  <c r="K176" i="10" l="1"/>
  <c r="P63" i="7" s="1"/>
  <c r="K61" i="10" l="1"/>
  <c r="P64" i="1" s="1"/>
  <c r="J177" i="10"/>
  <c r="K177" i="10" l="1"/>
  <c r="P64" i="7" s="1"/>
  <c r="K62" i="10" l="1"/>
  <c r="P65" i="1" s="1"/>
  <c r="J178" i="10"/>
  <c r="K178" i="10" l="1"/>
  <c r="P65" i="7" s="1"/>
  <c r="K63" i="10" l="1"/>
  <c r="P66" i="1" s="1"/>
  <c r="J179" i="10"/>
  <c r="K179" i="10" l="1"/>
  <c r="P66" i="7" s="1"/>
  <c r="K64" i="10" l="1"/>
  <c r="P67" i="1" s="1"/>
  <c r="J180" i="10"/>
  <c r="K180" i="10" l="1"/>
  <c r="P67" i="7" s="1"/>
  <c r="K65" i="10" l="1"/>
  <c r="P68" i="1" s="1"/>
  <c r="J181" i="10"/>
  <c r="K181" i="10" l="1"/>
  <c r="P68" i="7" s="1"/>
  <c r="K66" i="10" l="1"/>
  <c r="P69" i="1" s="1"/>
  <c r="J182" i="10"/>
  <c r="K182" i="10" l="1"/>
  <c r="P69" i="7" s="1"/>
  <c r="K67" i="10" l="1"/>
  <c r="P70" i="1" s="1"/>
  <c r="J183" i="10"/>
  <c r="K183" i="10" l="1"/>
  <c r="P70" i="7" s="1"/>
  <c r="K68" i="10" l="1"/>
  <c r="P71" i="1" s="1"/>
  <c r="J184" i="10"/>
  <c r="K184" i="10" l="1"/>
  <c r="P71" i="7" s="1"/>
  <c r="K69" i="10" l="1"/>
  <c r="P72" i="1" s="1"/>
  <c r="J185" i="10"/>
  <c r="K185" i="10" l="1"/>
  <c r="P72" i="7" s="1"/>
  <c r="K70" i="10" l="1"/>
  <c r="P73" i="1" s="1"/>
  <c r="J186" i="10"/>
  <c r="K186" i="10" l="1"/>
  <c r="P73" i="7" s="1"/>
  <c r="K71" i="10" l="1"/>
  <c r="P74" i="1" s="1"/>
  <c r="J187" i="10"/>
  <c r="K187" i="10" l="1"/>
  <c r="P74" i="7" s="1"/>
  <c r="K72" i="10" l="1"/>
  <c r="P75" i="1" s="1"/>
  <c r="J188" i="10"/>
  <c r="K188" i="10" l="1"/>
  <c r="P75" i="7" s="1"/>
  <c r="K73" i="10" l="1"/>
  <c r="P76" i="1" s="1"/>
  <c r="J189" i="10"/>
  <c r="K189" i="10" l="1"/>
  <c r="P76" i="7" s="1"/>
  <c r="K74" i="10" l="1"/>
  <c r="P77" i="1" s="1"/>
  <c r="J190" i="10"/>
  <c r="K190" i="10" l="1"/>
  <c r="P77" i="7" s="1"/>
  <c r="K75" i="10" l="1"/>
  <c r="P78" i="1" s="1"/>
  <c r="J191" i="10"/>
  <c r="K191" i="10" l="1"/>
  <c r="P78" i="7" s="1"/>
  <c r="K76" i="10" l="1"/>
  <c r="P79" i="1" s="1"/>
  <c r="J192" i="10"/>
  <c r="K192" i="10" l="1"/>
  <c r="P79" i="7" s="1"/>
  <c r="K77" i="10" l="1"/>
  <c r="P80" i="1" s="1"/>
  <c r="J193" i="10"/>
  <c r="K193" i="10" l="1"/>
  <c r="P80" i="7" s="1"/>
  <c r="K78" i="10" l="1"/>
  <c r="P81" i="1" s="1"/>
  <c r="J194" i="10"/>
  <c r="K194" i="10" l="1"/>
  <c r="P81" i="7" s="1"/>
  <c r="K79" i="10" l="1"/>
  <c r="P82" i="1" s="1"/>
  <c r="J195" i="10"/>
  <c r="K195" i="10" l="1"/>
  <c r="P82" i="7" s="1"/>
  <c r="K80" i="10" l="1"/>
  <c r="P83" i="1" s="1"/>
  <c r="J196" i="10"/>
  <c r="K196" i="10" l="1"/>
  <c r="P83" i="7" s="1"/>
  <c r="K81" i="10" l="1"/>
  <c r="P84" i="1" s="1"/>
  <c r="J197" i="10"/>
  <c r="K197" i="10" l="1"/>
  <c r="P84" i="7" s="1"/>
  <c r="K82" i="10" l="1"/>
  <c r="P85" i="1" s="1"/>
  <c r="J198" i="10"/>
  <c r="K198" i="10" l="1"/>
  <c r="P85" i="7" s="1"/>
  <c r="K83" i="10" l="1"/>
  <c r="P86" i="1" s="1"/>
  <c r="J199" i="10"/>
  <c r="K199" i="10" l="1"/>
  <c r="P86" i="7" s="1"/>
  <c r="K84" i="10" l="1"/>
  <c r="P87" i="1" s="1"/>
  <c r="J200" i="10"/>
  <c r="K200" i="10" l="1"/>
  <c r="P87" i="7" s="1"/>
  <c r="K85" i="10" l="1"/>
  <c r="P88" i="1" s="1"/>
  <c r="J201" i="10"/>
  <c r="K201" i="10" l="1"/>
  <c r="P88" i="7" s="1"/>
  <c r="K86" i="10" l="1"/>
  <c r="P89" i="1" s="1"/>
  <c r="J202" i="10"/>
  <c r="K202" i="10" l="1"/>
  <c r="P89" i="7" s="1"/>
  <c r="K87" i="10" l="1"/>
  <c r="P90" i="1" s="1"/>
  <c r="J203" i="10"/>
  <c r="K203" i="10" l="1"/>
  <c r="P90" i="7" s="1"/>
  <c r="K88" i="10" l="1"/>
  <c r="P91" i="1" s="1"/>
  <c r="J204" i="10"/>
  <c r="K204" i="10" l="1"/>
  <c r="P91" i="7" s="1"/>
  <c r="K89" i="10" l="1"/>
  <c r="P92" i="1" s="1"/>
  <c r="J205" i="10"/>
  <c r="K205" i="10" l="1"/>
  <c r="P92" i="7" s="1"/>
  <c r="K90" i="10" l="1"/>
  <c r="P93" i="1" s="1"/>
  <c r="J206" i="10"/>
  <c r="K206" i="10" l="1"/>
  <c r="P93" i="7" s="1"/>
  <c r="K91" i="10" l="1"/>
  <c r="P94" i="1" s="1"/>
  <c r="J207" i="10"/>
  <c r="K207" i="10" l="1"/>
  <c r="P94" i="7" s="1"/>
  <c r="K92" i="10" l="1"/>
  <c r="P95" i="1" s="1"/>
  <c r="J208" i="10"/>
  <c r="K208" i="10" l="1"/>
  <c r="P95" i="7" s="1"/>
  <c r="K93" i="10" l="1"/>
  <c r="P96" i="1" s="1"/>
  <c r="J209" i="10"/>
  <c r="K209" i="10" l="1"/>
  <c r="P96" i="7" s="1"/>
  <c r="K94" i="10" l="1"/>
  <c r="P97" i="1" s="1"/>
  <c r="J210" i="10"/>
  <c r="K210" i="10" l="1"/>
  <c r="P97" i="7" s="1"/>
  <c r="K95" i="10" l="1"/>
  <c r="P98" i="1" s="1"/>
  <c r="J211" i="10"/>
  <c r="K211" i="10" l="1"/>
  <c r="P98" i="7" s="1"/>
  <c r="K96" i="10" l="1"/>
  <c r="P99" i="1" s="1"/>
  <c r="J212" i="10"/>
  <c r="K212" i="10" l="1"/>
  <c r="P99" i="7" s="1"/>
  <c r="K97" i="10" l="1"/>
  <c r="P100" i="1" s="1"/>
  <c r="J213" i="10"/>
  <c r="K213" i="10" l="1"/>
  <c r="P100" i="7" s="1"/>
  <c r="K98" i="10" l="1"/>
  <c r="P101" i="1" s="1"/>
  <c r="J214" i="10"/>
  <c r="K214" i="10" l="1"/>
  <c r="P101" i="7" s="1"/>
  <c r="K99" i="10" l="1"/>
  <c r="P102" i="1" s="1"/>
  <c r="J215" i="10"/>
  <c r="K215" i="10" l="1"/>
  <c r="P102" i="7" s="1"/>
  <c r="K100" i="10" l="1"/>
  <c r="P103" i="1" s="1"/>
  <c r="J216" i="10"/>
  <c r="K216" i="10" l="1"/>
  <c r="P103" i="7" s="1"/>
  <c r="K101" i="10" l="1"/>
  <c r="P104" i="1" s="1"/>
  <c r="J217" i="10"/>
  <c r="K217" i="10" l="1"/>
  <c r="P104" i="7" s="1"/>
  <c r="K102" i="10" l="1"/>
  <c r="P105" i="1" s="1"/>
  <c r="J218" i="10"/>
  <c r="K218" i="10" l="1"/>
  <c r="P105" i="7" s="1"/>
  <c r="K103" i="10" l="1"/>
  <c r="P106" i="1" s="1"/>
  <c r="J219" i="10"/>
  <c r="K219" i="10" l="1"/>
  <c r="P106" i="7" s="1"/>
  <c r="K104" i="10" l="1"/>
  <c r="P107" i="1" s="1"/>
  <c r="J220" i="10"/>
  <c r="K220" i="10" l="1"/>
  <c r="P107" i="7" s="1"/>
  <c r="K105" i="10" l="1"/>
  <c r="P108" i="1" s="1"/>
  <c r="J221" i="10"/>
  <c r="K221" i="10" l="1"/>
  <c r="P108" i="7" s="1"/>
  <c r="K106" i="10" l="1"/>
  <c r="P109" i="1" s="1"/>
  <c r="J222" i="10"/>
  <c r="K222" i="10" l="1"/>
  <c r="P109" i="7" s="1"/>
  <c r="K107" i="10" l="1"/>
  <c r="P110" i="1" s="1"/>
  <c r="J223" i="10"/>
  <c r="K223" i="10" l="1"/>
  <c r="P110" i="7" s="1"/>
  <c r="K108" i="10" l="1"/>
  <c r="P111" i="1" s="1"/>
  <c r="J224" i="10"/>
  <c r="K224" i="10" l="1"/>
  <c r="P111" i="7" s="1"/>
  <c r="K109" i="10" l="1"/>
  <c r="P112" i="1" s="1"/>
  <c r="J225" i="10"/>
  <c r="K225" i="10" l="1"/>
  <c r="P112" i="7" s="1"/>
  <c r="K110" i="10" l="1"/>
  <c r="P113" i="1" s="1"/>
  <c r="J226" i="10"/>
  <c r="K226" i="10" l="1"/>
  <c r="P113" i="7" s="1"/>
  <c r="K111" i="10" l="1"/>
  <c r="P114" i="1" s="1"/>
  <c r="J227" i="10"/>
  <c r="K227" i="10" l="1"/>
  <c r="P114" i="7" s="1"/>
  <c r="K112" i="10" l="1"/>
  <c r="P115" i="1" s="1"/>
  <c r="J228" i="10"/>
  <c r="K228" i="10" l="1"/>
  <c r="P115" i="7" s="1"/>
  <c r="G121" i="1" l="1"/>
  <c r="G122" i="7" l="1"/>
  <c r="G123" i="7" l="1"/>
  <c r="G124" i="7" l="1"/>
  <c r="G125" i="7" l="1"/>
  <c r="G126" i="7" l="1"/>
  <c r="G127" i="7" l="1"/>
  <c r="G128" i="7" l="1"/>
  <c r="G129" i="7" l="1"/>
  <c r="G130" i="7" l="1"/>
  <c r="G131" i="7" l="1"/>
  <c r="G132" i="7" l="1"/>
  <c r="G134" i="7" l="1"/>
  <c r="G135" i="7" l="1"/>
  <c r="G136" i="7" l="1"/>
  <c r="G137" i="7" l="1"/>
  <c r="G138" i="7" l="1"/>
  <c r="G139" i="7" l="1"/>
  <c r="G133" i="7" l="1"/>
  <c r="F121" i="7"/>
  <c r="L5" i="7"/>
  <c r="H7" i="17" s="1"/>
  <c r="L6" i="7"/>
  <c r="B2" i="10"/>
  <c r="M3" i="10" l="1"/>
  <c r="H8" i="17"/>
  <c r="E2" i="10"/>
  <c r="F2" i="10" s="1"/>
  <c r="L2" i="10"/>
  <c r="M2" i="10"/>
  <c r="N2" i="10" s="1"/>
  <c r="Q5" i="7" l="1"/>
  <c r="T2" i="10"/>
  <c r="O2" i="10"/>
  <c r="P2" i="10" s="1"/>
  <c r="X2" i="10"/>
  <c r="H5" i="7"/>
  <c r="F19" i="19" s="1"/>
  <c r="G2" i="10"/>
  <c r="H2" i="10" s="1"/>
  <c r="I2" i="10" s="1"/>
  <c r="F7" i="17" l="1"/>
  <c r="F6" i="7"/>
  <c r="D8" i="17" s="1"/>
  <c r="K7" i="17"/>
  <c r="K5" i="7"/>
  <c r="G19" i="19" s="1"/>
  <c r="U2" i="10"/>
  <c r="I5" i="7"/>
  <c r="H121" i="7"/>
  <c r="J5" i="7"/>
  <c r="E7" i="17" s="1"/>
  <c r="R5" i="7"/>
  <c r="J7" i="17" s="1"/>
  <c r="Y2" i="10"/>
  <c r="Q2" i="10"/>
  <c r="R2" i="10" s="1"/>
  <c r="S2" i="10" s="1"/>
  <c r="C7" i="17" l="1"/>
  <c r="D19" i="19"/>
  <c r="G7" i="17"/>
  <c r="S5" i="7"/>
  <c r="O5" i="7"/>
  <c r="I121" i="7"/>
  <c r="T5" i="7"/>
  <c r="L7" i="17" s="1"/>
  <c r="B3" i="10"/>
  <c r="E3" i="10" l="1"/>
  <c r="F3" i="10" s="1"/>
  <c r="L3" i="10"/>
  <c r="N3" i="10"/>
  <c r="H6" i="7" l="1"/>
  <c r="O3" i="10"/>
  <c r="P3" i="10" s="1"/>
  <c r="X3" i="10"/>
  <c r="G3" i="10"/>
  <c r="H3" i="10" s="1"/>
  <c r="I3" i="10" s="1"/>
  <c r="Q6" i="7"/>
  <c r="T3" i="10"/>
  <c r="F7" i="7" l="1"/>
  <c r="D9" i="17" s="1"/>
  <c r="K8" i="17"/>
  <c r="J6" i="7"/>
  <c r="E8" i="17" s="1"/>
  <c r="F8" i="17"/>
  <c r="I6" i="7"/>
  <c r="C8" i="17" s="1"/>
  <c r="K6" i="7"/>
  <c r="G8" i="17" s="1"/>
  <c r="Y3" i="10"/>
  <c r="R6" i="7"/>
  <c r="J8" i="17" s="1"/>
  <c r="U3" i="10"/>
  <c r="Q3" i="10"/>
  <c r="R3" i="10" s="1"/>
  <c r="S3" i="10" s="1"/>
  <c r="B4" i="10" l="1"/>
  <c r="E4" i="10" s="1"/>
  <c r="F4" i="10" s="1"/>
  <c r="L7" i="7"/>
  <c r="M4" i="10" s="1"/>
  <c r="T6" i="7"/>
  <c r="L8" i="17" s="1"/>
  <c r="S6" i="7"/>
  <c r="O6" i="7"/>
  <c r="H9" i="17" l="1"/>
  <c r="L4" i="10"/>
  <c r="G4" i="10" s="1"/>
  <c r="H4" i="10" s="1"/>
  <c r="I4" i="10" s="1"/>
  <c r="N4" i="10"/>
  <c r="T4" i="10" s="1"/>
  <c r="X4" i="10" l="1"/>
  <c r="K7" i="7" s="1"/>
  <c r="G9" i="17" s="1"/>
  <c r="H7" i="7"/>
  <c r="J7" i="7" s="1"/>
  <c r="E9" i="17" s="1"/>
  <c r="O4" i="10"/>
  <c r="P4" i="10" s="1"/>
  <c r="Q4" i="10" s="1"/>
  <c r="R4" i="10" s="1"/>
  <c r="S4" i="10" s="1"/>
  <c r="Q7" i="7"/>
  <c r="K9" i="17" s="1"/>
  <c r="F8" i="7"/>
  <c r="D10" i="17" s="1"/>
  <c r="I7" i="7"/>
  <c r="C9" i="17" s="1"/>
  <c r="Y4" i="10"/>
  <c r="U4" i="10"/>
  <c r="R7" i="7"/>
  <c r="J9" i="17" s="1"/>
  <c r="F9" i="17" l="1"/>
  <c r="L8" i="7"/>
  <c r="M5" i="10" s="1"/>
  <c r="B5" i="10"/>
  <c r="L5" i="10" s="1"/>
  <c r="T7" i="7"/>
  <c r="L9" i="17" s="1"/>
  <c r="S7" i="7"/>
  <c r="O7" i="7"/>
  <c r="E5" i="10" l="1"/>
  <c r="F5" i="10" s="1"/>
  <c r="G5" i="10" s="1"/>
  <c r="H5" i="10" s="1"/>
  <c r="I5" i="10" s="1"/>
  <c r="N5" i="10"/>
  <c r="O5" i="10" s="1"/>
  <c r="P5" i="10" s="1"/>
  <c r="H10" i="17"/>
  <c r="H8" i="7"/>
  <c r="X5" i="10"/>
  <c r="Q8" i="7" l="1"/>
  <c r="K10" i="17" s="1"/>
  <c r="T5" i="10"/>
  <c r="Y5" i="10" s="1"/>
  <c r="J8" i="7"/>
  <c r="E10" i="17" s="1"/>
  <c r="F10" i="17"/>
  <c r="K8" i="7"/>
  <c r="G10" i="17" s="1"/>
  <c r="I8" i="7"/>
  <c r="C10" i="17" s="1"/>
  <c r="U5" i="10" l="1"/>
  <c r="O8" i="7" s="1"/>
  <c r="F9" i="7"/>
  <c r="D11" i="17" s="1"/>
  <c r="R8" i="7"/>
  <c r="J10" i="17" s="1"/>
  <c r="Q5" i="10"/>
  <c r="R5" i="10" s="1"/>
  <c r="S5" i="10" s="1"/>
  <c r="S8" i="7" s="1"/>
  <c r="T8" i="7"/>
  <c r="L10" i="17" s="1"/>
  <c r="B6" i="10" l="1"/>
  <c r="E6" i="10" s="1"/>
  <c r="F6" i="10" s="1"/>
  <c r="L9" i="7"/>
  <c r="H11" i="17" s="1"/>
  <c r="L6" i="10" l="1"/>
  <c r="X6" i="10" s="1"/>
  <c r="M6" i="10"/>
  <c r="N6" i="10" s="1"/>
  <c r="T6" i="10" s="1"/>
  <c r="H9" i="7" l="1"/>
  <c r="F11" i="17" s="1"/>
  <c r="G6" i="10"/>
  <c r="H6" i="10" s="1"/>
  <c r="I6" i="10" s="1"/>
  <c r="I9" i="7" s="1"/>
  <c r="C11" i="17" s="1"/>
  <c r="Q9" i="7"/>
  <c r="K11" i="17" s="1"/>
  <c r="O6" i="10"/>
  <c r="P6" i="10" s="1"/>
  <c r="Q6" i="10" s="1"/>
  <c r="R6" i="10" s="1"/>
  <c r="S6" i="10" s="1"/>
  <c r="F10" i="7"/>
  <c r="E20" i="19" s="1"/>
  <c r="K9" i="7"/>
  <c r="G11" i="17" s="1"/>
  <c r="U6" i="10"/>
  <c r="Y6" i="10"/>
  <c r="R9" i="7"/>
  <c r="J11" i="17" s="1"/>
  <c r="J9" i="7" l="1"/>
  <c r="E11" i="17" s="1"/>
  <c r="D12" i="17"/>
  <c r="T9" i="7"/>
  <c r="L11" i="17" s="1"/>
  <c r="O9" i="7"/>
  <c r="S9" i="7"/>
  <c r="F122" i="7"/>
  <c r="L10" i="7"/>
  <c r="B7" i="10"/>
  <c r="M7" i="10" l="1"/>
  <c r="N7" i="10" s="1"/>
  <c r="H12" i="17"/>
  <c r="L7" i="10"/>
  <c r="E7" i="10"/>
  <c r="F7" i="10" s="1"/>
  <c r="Q10" i="7" l="1"/>
  <c r="O7" i="10"/>
  <c r="P7" i="10" s="1"/>
  <c r="T7" i="10"/>
  <c r="H10" i="7"/>
  <c r="F20" i="19" s="1"/>
  <c r="X7" i="10"/>
  <c r="G7" i="10"/>
  <c r="H7" i="10" s="1"/>
  <c r="I7" i="10" s="1"/>
  <c r="F12" i="17" l="1"/>
  <c r="F11" i="7"/>
  <c r="D13" i="17" s="1"/>
  <c r="K12" i="17"/>
  <c r="K10" i="7"/>
  <c r="G20" i="19" s="1"/>
  <c r="R10" i="7"/>
  <c r="J12" i="17" s="1"/>
  <c r="I10" i="7"/>
  <c r="D20" i="19" s="1"/>
  <c r="H122" i="7"/>
  <c r="J10" i="7"/>
  <c r="E12" i="17" s="1"/>
  <c r="Y7" i="10"/>
  <c r="Q7" i="10"/>
  <c r="R7" i="10" s="1"/>
  <c r="S7" i="10" s="1"/>
  <c r="U7" i="10"/>
  <c r="B8" i="10" l="1"/>
  <c r="E8" i="10" s="1"/>
  <c r="F8" i="10" s="1"/>
  <c r="L11" i="7"/>
  <c r="M8" i="10" s="1"/>
  <c r="G12" i="17"/>
  <c r="I122" i="7"/>
  <c r="C12" i="17"/>
  <c r="O10" i="7"/>
  <c r="T10" i="7"/>
  <c r="L12" i="17" s="1"/>
  <c r="S10" i="7"/>
  <c r="H13" i="17" l="1"/>
  <c r="N8" i="10"/>
  <c r="Q11" i="7" s="1"/>
  <c r="L8" i="10"/>
  <c r="G8" i="10" s="1"/>
  <c r="H8" i="10" s="1"/>
  <c r="I8" i="10" s="1"/>
  <c r="T8" i="10" l="1"/>
  <c r="U8" i="10" s="1"/>
  <c r="O8" i="10"/>
  <c r="P8" i="10" s="1"/>
  <c r="H11" i="7"/>
  <c r="J11" i="7" s="1"/>
  <c r="E13" i="17" s="1"/>
  <c r="X8" i="10"/>
  <c r="K11" i="7" s="1"/>
  <c r="G13" i="17" s="1"/>
  <c r="F12" i="7"/>
  <c r="D14" i="17" s="1"/>
  <c r="K13" i="17"/>
  <c r="I11" i="7"/>
  <c r="C13" i="17" s="1"/>
  <c r="F13" i="17" l="1"/>
  <c r="R11" i="7"/>
  <c r="J13" i="17" s="1"/>
  <c r="Q8" i="10"/>
  <c r="R8" i="10" s="1"/>
  <c r="S8" i="10" s="1"/>
  <c r="S11" i="7" s="1"/>
  <c r="Y8" i="10"/>
  <c r="T11" i="7" s="1"/>
  <c r="L13" i="17" s="1"/>
  <c r="O11" i="7"/>
  <c r="L12" i="7"/>
  <c r="B9" i="10"/>
  <c r="M9" i="10" l="1"/>
  <c r="N9" i="10" s="1"/>
  <c r="H14" i="17"/>
  <c r="L9" i="10"/>
  <c r="E9" i="10"/>
  <c r="F9" i="10" s="1"/>
  <c r="O9" i="10" l="1"/>
  <c r="P9" i="10" s="1"/>
  <c r="T9" i="10"/>
  <c r="Q12" i="7"/>
  <c r="G9" i="10"/>
  <c r="H9" i="10" s="1"/>
  <c r="I9" i="10" s="1"/>
  <c r="H12" i="7"/>
  <c r="X9" i="10"/>
  <c r="F13" i="7" l="1"/>
  <c r="D15" i="17" s="1"/>
  <c r="K14" i="17"/>
  <c r="J12" i="7"/>
  <c r="E14" i="17" s="1"/>
  <c r="F14" i="17"/>
  <c r="I12" i="7"/>
  <c r="C14" i="17" s="1"/>
  <c r="K12" i="7"/>
  <c r="G14" i="17" s="1"/>
  <c r="U9" i="10"/>
  <c r="Q9" i="10"/>
  <c r="R9" i="10" s="1"/>
  <c r="S9" i="10" s="1"/>
  <c r="Y9" i="10"/>
  <c r="R12" i="7"/>
  <c r="J14" i="17" s="1"/>
  <c r="T12" i="7" l="1"/>
  <c r="L14" i="17" s="1"/>
  <c r="S12" i="7"/>
  <c r="O12" i="7"/>
  <c r="L13" i="7"/>
  <c r="B10" i="10"/>
  <c r="M10" i="10" l="1"/>
  <c r="N10" i="10" s="1"/>
  <c r="H15" i="17"/>
  <c r="L10" i="10"/>
  <c r="E10" i="10"/>
  <c r="F10" i="10" s="1"/>
  <c r="Q13" i="7" l="1"/>
  <c r="T10" i="10"/>
  <c r="O10" i="10"/>
  <c r="P10" i="10" s="1"/>
  <c r="H13" i="7"/>
  <c r="G10" i="10"/>
  <c r="H10" i="10" s="1"/>
  <c r="I10" i="10" s="1"/>
  <c r="X10" i="10"/>
  <c r="J13" i="7" l="1"/>
  <c r="E15" i="17" s="1"/>
  <c r="F15" i="17"/>
  <c r="F14" i="7"/>
  <c r="D16" i="17" s="1"/>
  <c r="K15" i="17"/>
  <c r="I13" i="7"/>
  <c r="C15" i="17" s="1"/>
  <c r="U10" i="10"/>
  <c r="K13" i="7"/>
  <c r="G15" i="17" s="1"/>
  <c r="R13" i="7"/>
  <c r="J15" i="17" s="1"/>
  <c r="Q10" i="10"/>
  <c r="R10" i="10" s="1"/>
  <c r="S10" i="10" s="1"/>
  <c r="Y10" i="10"/>
  <c r="S13" i="7" l="1"/>
  <c r="O13" i="7"/>
  <c r="T13" i="7"/>
  <c r="L15" i="17" s="1"/>
  <c r="L14" i="7"/>
  <c r="B11" i="10"/>
  <c r="M11" i="10" l="1"/>
  <c r="N11" i="10" s="1"/>
  <c r="H16" i="17"/>
  <c r="E11" i="10"/>
  <c r="F11" i="10" s="1"/>
  <c r="L11" i="10"/>
  <c r="O11" i="10" l="1"/>
  <c r="P11" i="10" s="1"/>
  <c r="T11" i="10"/>
  <c r="Q14" i="7"/>
  <c r="H14" i="7"/>
  <c r="X11" i="10"/>
  <c r="G11" i="10"/>
  <c r="H11" i="10" s="1"/>
  <c r="I11" i="10" s="1"/>
  <c r="J14" i="7" l="1"/>
  <c r="E16" i="17" s="1"/>
  <c r="F16" i="17"/>
  <c r="F15" i="7"/>
  <c r="K16" i="17"/>
  <c r="I14" i="7"/>
  <c r="C16" i="17" s="1"/>
  <c r="K14" i="7"/>
  <c r="G16" i="17" s="1"/>
  <c r="U11" i="10"/>
  <c r="Y11" i="10"/>
  <c r="R14" i="7"/>
  <c r="J16" i="17" s="1"/>
  <c r="Q11" i="10"/>
  <c r="R11" i="10" s="1"/>
  <c r="S11" i="10" s="1"/>
  <c r="E21" i="19" l="1"/>
  <c r="D17" i="17"/>
  <c r="T14" i="7"/>
  <c r="L16" i="17" s="1"/>
  <c r="O14" i="7"/>
  <c r="S14" i="7"/>
  <c r="B12" i="10" s="1"/>
  <c r="E12" i="10" s="1"/>
  <c r="F12" i="10" s="1"/>
  <c r="L15" i="7"/>
  <c r="F123" i="7"/>
  <c r="L12" i="10" l="1"/>
  <c r="G12" i="10" s="1"/>
  <c r="H12" i="10" s="1"/>
  <c r="I12" i="10" s="1"/>
  <c r="M12" i="10"/>
  <c r="N12" i="10" s="1"/>
  <c r="H17" i="17"/>
  <c r="X12" i="10" l="1"/>
  <c r="K15" i="7" s="1"/>
  <c r="H15" i="7"/>
  <c r="F17" i="17" s="1"/>
  <c r="O12" i="10"/>
  <c r="P12" i="10" s="1"/>
  <c r="T12" i="10"/>
  <c r="Y12" i="10" s="1"/>
  <c r="I15" i="7"/>
  <c r="Q15" i="7"/>
  <c r="C17" i="17" l="1"/>
  <c r="D21" i="19"/>
  <c r="H123" i="7"/>
  <c r="F21" i="19"/>
  <c r="G21" i="19"/>
  <c r="J15" i="7"/>
  <c r="E17" i="17" s="1"/>
  <c r="U12" i="10"/>
  <c r="O15" i="7" s="1"/>
  <c r="I123" i="7"/>
  <c r="Q12" i="10"/>
  <c r="R12" i="10" s="1"/>
  <c r="S12" i="10" s="1"/>
  <c r="S15" i="7" s="1"/>
  <c r="R15" i="7"/>
  <c r="J17" i="17" s="1"/>
  <c r="G17" i="17"/>
  <c r="F16" i="7"/>
  <c r="D18" i="17" s="1"/>
  <c r="K17" i="17"/>
  <c r="T15" i="7"/>
  <c r="L17" i="17" l="1"/>
  <c r="L16" i="7"/>
  <c r="M13" i="10" s="1"/>
  <c r="B13" i="10"/>
  <c r="E13" i="10" s="1"/>
  <c r="F13" i="10" s="1"/>
  <c r="L13" i="10" l="1"/>
  <c r="G13" i="10" s="1"/>
  <c r="H13" i="10" s="1"/>
  <c r="I13" i="10" s="1"/>
  <c r="N13" i="10"/>
  <c r="O13" i="10" s="1"/>
  <c r="P13" i="10" s="1"/>
  <c r="H18" i="17"/>
  <c r="X13" i="10" l="1"/>
  <c r="K16" i="7" s="1"/>
  <c r="G18" i="17" s="1"/>
  <c r="H16" i="7"/>
  <c r="J16" i="7" s="1"/>
  <c r="E18" i="17" s="1"/>
  <c r="T13" i="10"/>
  <c r="Y13" i="10" s="1"/>
  <c r="Q16" i="7"/>
  <c r="F17" i="7" s="1"/>
  <c r="D19" i="17" s="1"/>
  <c r="I16" i="7"/>
  <c r="C18" i="17" s="1"/>
  <c r="F18" i="17" l="1"/>
  <c r="K18" i="17"/>
  <c r="U13" i="10"/>
  <c r="O16" i="7" s="1"/>
  <c r="R16" i="7"/>
  <c r="J18" i="17" s="1"/>
  <c r="Q13" i="10"/>
  <c r="R13" i="10" s="1"/>
  <c r="S13" i="10" s="1"/>
  <c r="S16" i="7" s="1"/>
  <c r="T16" i="7"/>
  <c r="L18" i="17" s="1"/>
  <c r="L17" i="7"/>
  <c r="H19" i="17" s="1"/>
  <c r="B14" i="10"/>
  <c r="M14" i="10" l="1"/>
  <c r="N14" i="10" s="1"/>
  <c r="E14" i="10"/>
  <c r="F14" i="10" s="1"/>
  <c r="L14" i="10"/>
  <c r="X14" i="10" l="1"/>
  <c r="G14" i="10"/>
  <c r="H14" i="10" s="1"/>
  <c r="I14" i="10" s="1"/>
  <c r="H17" i="7"/>
  <c r="F19" i="17" s="1"/>
  <c r="O14" i="10"/>
  <c r="P14" i="10" s="1"/>
  <c r="T14" i="10"/>
  <c r="Q17" i="7"/>
  <c r="K19" i="17" s="1"/>
  <c r="I17" i="7" l="1"/>
  <c r="C19" i="17" s="1"/>
  <c r="K17" i="7"/>
  <c r="G19" i="17" s="1"/>
  <c r="J17" i="7"/>
  <c r="E19" i="17" s="1"/>
  <c r="F18" i="7"/>
  <c r="D20" i="17" s="1"/>
  <c r="U14" i="10"/>
  <c r="R17" i="7"/>
  <c r="J19" i="17" s="1"/>
  <c r="Q14" i="10"/>
  <c r="R14" i="10" s="1"/>
  <c r="S14" i="10" s="1"/>
  <c r="Y14" i="10"/>
  <c r="O17" i="7" l="1"/>
  <c r="T17" i="7"/>
  <c r="L19" i="17" s="1"/>
  <c r="S17" i="7"/>
  <c r="L18" i="7"/>
  <c r="B15" i="10"/>
  <c r="M15" i="10" l="1"/>
  <c r="N15" i="10" s="1"/>
  <c r="H20" i="17"/>
  <c r="L15" i="10"/>
  <c r="E15" i="10"/>
  <c r="F15" i="10" s="1"/>
  <c r="Q18" i="7" l="1"/>
  <c r="O15" i="10"/>
  <c r="P15" i="10" s="1"/>
  <c r="T15" i="10"/>
  <c r="H18" i="7"/>
  <c r="G15" i="10"/>
  <c r="H15" i="10" s="1"/>
  <c r="I15" i="10" s="1"/>
  <c r="X15" i="10"/>
  <c r="J18" i="7" l="1"/>
  <c r="E20" i="17" s="1"/>
  <c r="F20" i="17"/>
  <c r="F19" i="7"/>
  <c r="D21" i="17" s="1"/>
  <c r="K20" i="17"/>
  <c r="I18" i="7"/>
  <c r="C20" i="17" s="1"/>
  <c r="K18" i="7"/>
  <c r="G20" i="17" s="1"/>
  <c r="U15" i="10"/>
  <c r="Y15" i="10"/>
  <c r="Q15" i="10"/>
  <c r="R15" i="10" s="1"/>
  <c r="S15" i="10" s="1"/>
  <c r="R18" i="7"/>
  <c r="J20" i="17" s="1"/>
  <c r="S18" i="7" l="1"/>
  <c r="T18" i="7"/>
  <c r="L20" i="17" s="1"/>
  <c r="O18" i="7"/>
  <c r="B16" i="10"/>
  <c r="L19" i="7"/>
  <c r="M16" i="10" l="1"/>
  <c r="N16" i="10" s="1"/>
  <c r="H21" i="17"/>
  <c r="E16" i="10"/>
  <c r="F16" i="10" s="1"/>
  <c r="L16" i="10"/>
  <c r="Q19" i="7" l="1"/>
  <c r="T16" i="10"/>
  <c r="O16" i="10"/>
  <c r="P16" i="10" s="1"/>
  <c r="G16" i="10"/>
  <c r="H16" i="10" s="1"/>
  <c r="I16" i="10" s="1"/>
  <c r="H19" i="7"/>
  <c r="X16" i="10"/>
  <c r="F20" i="7" l="1"/>
  <c r="E22" i="19" s="1"/>
  <c r="K21" i="17"/>
  <c r="J19" i="7"/>
  <c r="E21" i="17" s="1"/>
  <c r="F21" i="17"/>
  <c r="I19" i="7"/>
  <c r="C21" i="17" s="1"/>
  <c r="K19" i="7"/>
  <c r="G21" i="17" s="1"/>
  <c r="Q16" i="10"/>
  <c r="R16" i="10" s="1"/>
  <c r="S16" i="10" s="1"/>
  <c r="Y16" i="10"/>
  <c r="U16" i="10"/>
  <c r="R19" i="7"/>
  <c r="J21" i="17" s="1"/>
  <c r="D22" i="17" l="1"/>
  <c r="L20" i="7"/>
  <c r="H22" i="17" s="1"/>
  <c r="F124" i="7"/>
  <c r="B17" i="10"/>
  <c r="E17" i="10" s="1"/>
  <c r="F17" i="10" s="1"/>
  <c r="S19" i="7"/>
  <c r="T19" i="7"/>
  <c r="L21" i="17" s="1"/>
  <c r="O19" i="7"/>
  <c r="M17" i="10" l="1"/>
  <c r="N17" i="10" s="1"/>
  <c r="Q20" i="7" s="1"/>
  <c r="K22" i="17" s="1"/>
  <c r="L17" i="10"/>
  <c r="X17" i="10" s="1"/>
  <c r="H20" i="7" l="1"/>
  <c r="T17" i="10"/>
  <c r="O17" i="10"/>
  <c r="P17" i="10" s="1"/>
  <c r="G17" i="10"/>
  <c r="H17" i="10" s="1"/>
  <c r="I17" i="10" s="1"/>
  <c r="I20" i="7" s="1"/>
  <c r="D22" i="19" s="1"/>
  <c r="K20" i="7"/>
  <c r="G22" i="19" s="1"/>
  <c r="F21" i="7"/>
  <c r="D23" i="17" s="1"/>
  <c r="H124" i="7"/>
  <c r="F22" i="17" l="1"/>
  <c r="F22" i="19"/>
  <c r="J20" i="7"/>
  <c r="E22" i="17" s="1"/>
  <c r="Q17" i="10"/>
  <c r="R17" i="10" s="1"/>
  <c r="S17" i="10" s="1"/>
  <c r="S20" i="7" s="1"/>
  <c r="U17" i="10"/>
  <c r="O20" i="7" s="1"/>
  <c r="R20" i="7"/>
  <c r="J22" i="17" s="1"/>
  <c r="Y17" i="10"/>
  <c r="T20" i="7" s="1"/>
  <c r="L22" i="17" s="1"/>
  <c r="C22" i="17"/>
  <c r="I124" i="7"/>
  <c r="G22" i="17"/>
  <c r="L21" i="7"/>
  <c r="B18" i="10"/>
  <c r="M18" i="10" l="1"/>
  <c r="N18" i="10" s="1"/>
  <c r="H23" i="17"/>
  <c r="E18" i="10"/>
  <c r="F18" i="10" s="1"/>
  <c r="L18" i="10"/>
  <c r="O18" i="10" l="1"/>
  <c r="P18" i="10" s="1"/>
  <c r="T18" i="10"/>
  <c r="Q21" i="7"/>
  <c r="X18" i="10"/>
  <c r="G18" i="10"/>
  <c r="H18" i="10" s="1"/>
  <c r="I18" i="10" s="1"/>
  <c r="H21" i="7"/>
  <c r="F22" i="7" l="1"/>
  <c r="D24" i="17" s="1"/>
  <c r="K23" i="17"/>
  <c r="J21" i="7"/>
  <c r="E23" i="17" s="1"/>
  <c r="F23" i="17"/>
  <c r="K21" i="7"/>
  <c r="G23" i="17" s="1"/>
  <c r="U18" i="10"/>
  <c r="I21" i="7"/>
  <c r="C23" i="17" s="1"/>
  <c r="R21" i="7"/>
  <c r="J23" i="17" s="1"/>
  <c r="Y18" i="10"/>
  <c r="Q18" i="10"/>
  <c r="R18" i="10" s="1"/>
  <c r="S18" i="10" s="1"/>
  <c r="O21" i="7" l="1"/>
  <c r="T21" i="7"/>
  <c r="L23" i="17" s="1"/>
  <c r="S21" i="7"/>
  <c r="L22" i="7" s="1"/>
  <c r="B19" i="10"/>
  <c r="M19" i="10" l="1"/>
  <c r="N19" i="10" s="1"/>
  <c r="H24" i="17"/>
  <c r="E19" i="10"/>
  <c r="F19" i="10" s="1"/>
  <c r="L19" i="10"/>
  <c r="G19" i="10" l="1"/>
  <c r="H19" i="10" s="1"/>
  <c r="I19" i="10" s="1"/>
  <c r="H22" i="7"/>
  <c r="X19" i="10"/>
  <c r="T19" i="10"/>
  <c r="O19" i="10"/>
  <c r="P19" i="10" s="1"/>
  <c r="Q22" i="7"/>
  <c r="F23" i="7" l="1"/>
  <c r="D25" i="17" s="1"/>
  <c r="K24" i="17"/>
  <c r="J22" i="7"/>
  <c r="E24" i="17" s="1"/>
  <c r="F24" i="17"/>
  <c r="K22" i="7"/>
  <c r="G24" i="17" s="1"/>
  <c r="I22" i="7"/>
  <c r="C24" i="17" s="1"/>
  <c r="U19" i="10"/>
  <c r="Y19" i="10"/>
  <c r="R22" i="7"/>
  <c r="J24" i="17" s="1"/>
  <c r="Q19" i="10"/>
  <c r="R19" i="10" s="1"/>
  <c r="S19" i="10" s="1"/>
  <c r="S22" i="7" l="1"/>
  <c r="T22" i="7"/>
  <c r="L24" i="17" s="1"/>
  <c r="O22" i="7"/>
  <c r="L23" i="7"/>
  <c r="B20" i="10"/>
  <c r="M20" i="10" l="1"/>
  <c r="N20" i="10" s="1"/>
  <c r="H25" i="17"/>
  <c r="E20" i="10"/>
  <c r="F20" i="10" s="1"/>
  <c r="L20" i="10"/>
  <c r="O20" i="10" l="1"/>
  <c r="P20" i="10" s="1"/>
  <c r="Q23" i="7"/>
  <c r="T20" i="10"/>
  <c r="H23" i="7"/>
  <c r="X20" i="10"/>
  <c r="G20" i="10"/>
  <c r="H20" i="10" s="1"/>
  <c r="I20" i="10" s="1"/>
  <c r="J23" i="7" l="1"/>
  <c r="E25" i="17" s="1"/>
  <c r="F25" i="17"/>
  <c r="F24" i="7"/>
  <c r="D26" i="17" s="1"/>
  <c r="K25" i="17"/>
  <c r="I23" i="7"/>
  <c r="C25" i="17" s="1"/>
  <c r="K23" i="7"/>
  <c r="G25" i="17" s="1"/>
  <c r="U20" i="10"/>
  <c r="R23" i="7"/>
  <c r="J25" i="17" s="1"/>
  <c r="Q20" i="10"/>
  <c r="R20" i="10" s="1"/>
  <c r="S20" i="10" s="1"/>
  <c r="Y20" i="10"/>
  <c r="T23" i="7" l="1"/>
  <c r="L25" i="17" s="1"/>
  <c r="S23" i="7"/>
  <c r="O23" i="7"/>
  <c r="L24" i="7"/>
  <c r="H26" i="17" s="1"/>
  <c r="B21" i="10"/>
  <c r="E21" i="10" l="1"/>
  <c r="F21" i="10" s="1"/>
  <c r="L21" i="10"/>
  <c r="M21" i="10"/>
  <c r="N21" i="10" s="1"/>
  <c r="G21" i="10" l="1"/>
  <c r="H21" i="10" s="1"/>
  <c r="I21" i="10" s="1"/>
  <c r="H24" i="7"/>
  <c r="X21" i="10"/>
  <c r="O21" i="10"/>
  <c r="P21" i="10" s="1"/>
  <c r="Q24" i="7"/>
  <c r="K26" i="17" s="1"/>
  <c r="T21" i="10"/>
  <c r="J24" i="7" l="1"/>
  <c r="E26" i="17" s="1"/>
  <c r="F26" i="17"/>
  <c r="I24" i="7"/>
  <c r="C26" i="17" s="1"/>
  <c r="U21" i="10"/>
  <c r="K24" i="7"/>
  <c r="G26" i="17" s="1"/>
  <c r="F25" i="7"/>
  <c r="Q21" i="10"/>
  <c r="R21" i="10" s="1"/>
  <c r="S21" i="10" s="1"/>
  <c r="Y21" i="10"/>
  <c r="R24" i="7"/>
  <c r="J26" i="17" s="1"/>
  <c r="E23" i="19" l="1"/>
  <c r="M21" i="19"/>
  <c r="D27" i="17"/>
  <c r="S24" i="7"/>
  <c r="O24" i="7"/>
  <c r="T24" i="7"/>
  <c r="L26" i="17" s="1"/>
  <c r="F125" i="7"/>
  <c r="L25" i="7"/>
  <c r="B22" i="10"/>
  <c r="H27" i="17" l="1"/>
  <c r="S21" i="19"/>
  <c r="M22" i="10"/>
  <c r="N22" i="10" s="1"/>
  <c r="E22" i="10"/>
  <c r="F22" i="10" s="1"/>
  <c r="L22" i="10"/>
  <c r="O22" i="10" l="1"/>
  <c r="P22" i="10" s="1"/>
  <c r="Q25" i="7"/>
  <c r="T22" i="10"/>
  <c r="H25" i="7"/>
  <c r="N21" i="19" s="1"/>
  <c r="G22" i="10"/>
  <c r="H22" i="10" s="1"/>
  <c r="I22" i="10" s="1"/>
  <c r="X22" i="10"/>
  <c r="K27" i="17" l="1"/>
  <c r="Q21" i="19"/>
  <c r="F27" i="17"/>
  <c r="F23" i="19"/>
  <c r="K25" i="7"/>
  <c r="I25" i="7"/>
  <c r="O21" i="19" s="1"/>
  <c r="J25" i="7"/>
  <c r="E27" i="17" s="1"/>
  <c r="H125" i="7"/>
  <c r="F26" i="7"/>
  <c r="D28" i="17" s="1"/>
  <c r="U22" i="10"/>
  <c r="R25" i="7"/>
  <c r="J27" i="17" s="1"/>
  <c r="Q22" i="10"/>
  <c r="R22" i="10" s="1"/>
  <c r="S22" i="10" s="1"/>
  <c r="Y22" i="10"/>
  <c r="G23" i="19" l="1"/>
  <c r="P21" i="19"/>
  <c r="I125" i="7"/>
  <c r="D23" i="19"/>
  <c r="C27" i="17"/>
  <c r="G27" i="17"/>
  <c r="O25" i="7"/>
  <c r="T21" i="19" s="1"/>
  <c r="S25" i="7"/>
  <c r="T25" i="7"/>
  <c r="B23" i="10"/>
  <c r="E23" i="10" s="1"/>
  <c r="F23" i="10" s="1"/>
  <c r="L26" i="7"/>
  <c r="L27" i="17" l="1"/>
  <c r="R21" i="19"/>
  <c r="M23" i="10"/>
  <c r="N23" i="10" s="1"/>
  <c r="H28" i="17"/>
  <c r="L23" i="10"/>
  <c r="O23" i="10" l="1"/>
  <c r="P23" i="10" s="1"/>
  <c r="H26" i="7"/>
  <c r="X23" i="10"/>
  <c r="G23" i="10"/>
  <c r="H23" i="10" s="1"/>
  <c r="I23" i="10" s="1"/>
  <c r="T23" i="10"/>
  <c r="Q26" i="7"/>
  <c r="F27" i="7" l="1"/>
  <c r="D29" i="17" s="1"/>
  <c r="K28" i="17"/>
  <c r="J26" i="7"/>
  <c r="E28" i="17" s="1"/>
  <c r="F28" i="17"/>
  <c r="U23" i="10"/>
  <c r="I26" i="7"/>
  <c r="C28" i="17" s="1"/>
  <c r="K26" i="7"/>
  <c r="G28" i="17" s="1"/>
  <c r="Y23" i="10"/>
  <c r="Q23" i="10"/>
  <c r="R23" i="10" s="1"/>
  <c r="S23" i="10" s="1"/>
  <c r="R26" i="7"/>
  <c r="J28" i="17" s="1"/>
  <c r="L27" i="7" l="1"/>
  <c r="M24" i="10" s="1"/>
  <c r="S26" i="7"/>
  <c r="B24" i="10" s="1"/>
  <c r="E24" i="10" s="1"/>
  <c r="F24" i="10" s="1"/>
  <c r="T26" i="7"/>
  <c r="L28" i="17" s="1"/>
  <c r="O26" i="7"/>
  <c r="L24" i="10" l="1"/>
  <c r="G24" i="10" s="1"/>
  <c r="H24" i="10" s="1"/>
  <c r="I24" i="10" s="1"/>
  <c r="N24" i="10"/>
  <c r="Q27" i="7" s="1"/>
  <c r="H29" i="17"/>
  <c r="H27" i="7" l="1"/>
  <c r="F29" i="17" s="1"/>
  <c r="X24" i="10"/>
  <c r="K27" i="7" s="1"/>
  <c r="G29" i="17" s="1"/>
  <c r="O24" i="10"/>
  <c r="P24" i="10" s="1"/>
  <c r="T24" i="10"/>
  <c r="U24" i="10" s="1"/>
  <c r="F28" i="7"/>
  <c r="D30" i="17" s="1"/>
  <c r="K29" i="17"/>
  <c r="I27" i="7"/>
  <c r="C29" i="17" s="1"/>
  <c r="J27" i="7" l="1"/>
  <c r="E29" i="17" s="1"/>
  <c r="Q24" i="10"/>
  <c r="R24" i="10" s="1"/>
  <c r="S24" i="10" s="1"/>
  <c r="S27" i="7" s="1"/>
  <c r="Y24" i="10"/>
  <c r="T27" i="7" s="1"/>
  <c r="L29" i="17" s="1"/>
  <c r="R27" i="7"/>
  <c r="J29" i="17" s="1"/>
  <c r="L28" i="7"/>
  <c r="M25" i="10" s="1"/>
  <c r="B25" i="10"/>
  <c r="L25" i="10" s="1"/>
  <c r="O27" i="7"/>
  <c r="E25" i="10" l="1"/>
  <c r="F25" i="10" s="1"/>
  <c r="G25" i="10" s="1"/>
  <c r="H25" i="10" s="1"/>
  <c r="I25" i="10" s="1"/>
  <c r="H30" i="17"/>
  <c r="N25" i="10"/>
  <c r="O25" i="10" s="1"/>
  <c r="P25" i="10" s="1"/>
  <c r="H28" i="7"/>
  <c r="X25" i="10"/>
  <c r="T25" i="10" l="1"/>
  <c r="Q25" i="10" s="1"/>
  <c r="R25" i="10" s="1"/>
  <c r="S25" i="10" s="1"/>
  <c r="Q28" i="7"/>
  <c r="F29" i="7" s="1"/>
  <c r="D31" i="17" s="1"/>
  <c r="J28" i="7"/>
  <c r="E30" i="17" s="1"/>
  <c r="F30" i="17"/>
  <c r="I28" i="7"/>
  <c r="C30" i="17" s="1"/>
  <c r="K28" i="7"/>
  <c r="G30" i="17" s="1"/>
  <c r="K30" i="17" l="1"/>
  <c r="Y25" i="10"/>
  <c r="T28" i="7" s="1"/>
  <c r="L30" i="17" s="1"/>
  <c r="U25" i="10"/>
  <c r="R28" i="7"/>
  <c r="J30" i="17" s="1"/>
  <c r="B26" i="10"/>
  <c r="E26" i="10" s="1"/>
  <c r="F26" i="10" s="1"/>
  <c r="L29" i="7"/>
  <c r="S28" i="7"/>
  <c r="O28" i="7"/>
  <c r="L26" i="10" l="1"/>
  <c r="X26" i="10" s="1"/>
  <c r="M26" i="10"/>
  <c r="N26" i="10" s="1"/>
  <c r="Q29" i="7" s="1"/>
  <c r="H31" i="17"/>
  <c r="G26" i="10" l="1"/>
  <c r="H26" i="10" s="1"/>
  <c r="I26" i="10" s="1"/>
  <c r="H29" i="7"/>
  <c r="T26" i="10"/>
  <c r="O26" i="10"/>
  <c r="P26" i="10" s="1"/>
  <c r="F30" i="7"/>
  <c r="K31" i="17"/>
  <c r="J29" i="7"/>
  <c r="E31" i="17" s="1"/>
  <c r="F31" i="17"/>
  <c r="I29" i="7"/>
  <c r="C31" i="17" s="1"/>
  <c r="K29" i="7"/>
  <c r="G31" i="17" s="1"/>
  <c r="E24" i="19" l="1"/>
  <c r="Q26" i="10"/>
  <c r="R26" i="10" s="1"/>
  <c r="S26" i="10" s="1"/>
  <c r="S29" i="7" s="1"/>
  <c r="U26" i="10"/>
  <c r="O29" i="7" s="1"/>
  <c r="R29" i="7"/>
  <c r="J31" i="17" s="1"/>
  <c r="Y26" i="10"/>
  <c r="T29" i="7" s="1"/>
  <c r="L31" i="17" s="1"/>
  <c r="D32" i="17"/>
  <c r="F126" i="7"/>
  <c r="B27" i="10"/>
  <c r="L30" i="7"/>
  <c r="M27" i="10" l="1"/>
  <c r="N27" i="10" s="1"/>
  <c r="H32" i="17"/>
  <c r="E27" i="10"/>
  <c r="F27" i="10" s="1"/>
  <c r="L27" i="10"/>
  <c r="G27" i="10" l="1"/>
  <c r="H27" i="10" s="1"/>
  <c r="I27" i="10" s="1"/>
  <c r="H30" i="7"/>
  <c r="X27" i="10"/>
  <c r="O27" i="10"/>
  <c r="P27" i="10" s="1"/>
  <c r="Q30" i="7"/>
  <c r="T27" i="10"/>
  <c r="F24" i="19" l="1"/>
  <c r="F31" i="7"/>
  <c r="D33" i="17" s="1"/>
  <c r="K32" i="17"/>
  <c r="F32" i="17"/>
  <c r="K30" i="7"/>
  <c r="I30" i="7"/>
  <c r="H126" i="7"/>
  <c r="J30" i="7"/>
  <c r="E32" i="17" s="1"/>
  <c r="U27" i="10"/>
  <c r="Q27" i="10"/>
  <c r="R27" i="10" s="1"/>
  <c r="S27" i="10" s="1"/>
  <c r="Y27" i="10"/>
  <c r="R30" i="7"/>
  <c r="J32" i="17" s="1"/>
  <c r="G24" i="19" l="1"/>
  <c r="D24" i="19"/>
  <c r="I126" i="7"/>
  <c r="C32" i="17"/>
  <c r="G32" i="17"/>
  <c r="T30" i="7"/>
  <c r="S30" i="7"/>
  <c r="B28" i="10" s="1"/>
  <c r="E28" i="10" s="1"/>
  <c r="F28" i="10" s="1"/>
  <c r="O30" i="7"/>
  <c r="L31" i="7"/>
  <c r="L32" i="17" l="1"/>
  <c r="L28" i="10"/>
  <c r="G28" i="10" s="1"/>
  <c r="H28" i="10" s="1"/>
  <c r="I28" i="10" s="1"/>
  <c r="M28" i="10"/>
  <c r="N28" i="10" s="1"/>
  <c r="O28" i="10" s="1"/>
  <c r="P28" i="10" s="1"/>
  <c r="H33" i="17"/>
  <c r="T28" i="10" l="1"/>
  <c r="Y28" i="10" s="1"/>
  <c r="Q31" i="7"/>
  <c r="X28" i="10"/>
  <c r="K31" i="7" s="1"/>
  <c r="G33" i="17" s="1"/>
  <c r="H31" i="7"/>
  <c r="J31" i="7" s="1"/>
  <c r="E33" i="17" s="1"/>
  <c r="F32" i="7"/>
  <c r="D34" i="17" s="1"/>
  <c r="K33" i="17"/>
  <c r="I31" i="7"/>
  <c r="C33" i="17" s="1"/>
  <c r="R31" i="7" l="1"/>
  <c r="J33" i="17" s="1"/>
  <c r="Q28" i="10"/>
  <c r="R28" i="10" s="1"/>
  <c r="S28" i="10" s="1"/>
  <c r="S31" i="7" s="1"/>
  <c r="L32" i="7" s="1"/>
  <c r="U28" i="10"/>
  <c r="O31" i="7" s="1"/>
  <c r="F33" i="17"/>
  <c r="T31" i="7"/>
  <c r="L33" i="17" s="1"/>
  <c r="B29" i="10"/>
  <c r="M29" i="10" l="1"/>
  <c r="N29" i="10" s="1"/>
  <c r="H34" i="17"/>
  <c r="L29" i="10"/>
  <c r="E29" i="10"/>
  <c r="F29" i="10" s="1"/>
  <c r="T29" i="10" l="1"/>
  <c r="Y29" i="10" s="1"/>
  <c r="Q32" i="7"/>
  <c r="K34" i="17" s="1"/>
  <c r="O29" i="10"/>
  <c r="P29" i="10" s="1"/>
  <c r="H32" i="7"/>
  <c r="X29" i="10"/>
  <c r="G29" i="10"/>
  <c r="H29" i="10" s="1"/>
  <c r="I29" i="10" s="1"/>
  <c r="U29" i="10" l="1"/>
  <c r="O32" i="7" s="1"/>
  <c r="F33" i="7"/>
  <c r="D35" i="17" s="1"/>
  <c r="Q29" i="10"/>
  <c r="R29" i="10" s="1"/>
  <c r="S29" i="10" s="1"/>
  <c r="S32" i="7" s="1"/>
  <c r="R32" i="7"/>
  <c r="J34" i="17" s="1"/>
  <c r="J32" i="7"/>
  <c r="E34" i="17" s="1"/>
  <c r="F34" i="17"/>
  <c r="T32" i="7"/>
  <c r="L34" i="17" s="1"/>
  <c r="I32" i="7"/>
  <c r="C34" i="17" s="1"/>
  <c r="K32" i="7"/>
  <c r="G34" i="17" s="1"/>
  <c r="B30" i="10" l="1"/>
  <c r="E30" i="10" s="1"/>
  <c r="F30" i="10" s="1"/>
  <c r="L33" i="7"/>
  <c r="M30" i="10" s="1"/>
  <c r="L30" i="10" l="1"/>
  <c r="G30" i="10" s="1"/>
  <c r="H30" i="10" s="1"/>
  <c r="I30" i="10" s="1"/>
  <c r="N30" i="10"/>
  <c r="O30" i="10" s="1"/>
  <c r="P30" i="10" s="1"/>
  <c r="H35" i="17"/>
  <c r="T30" i="10" l="1"/>
  <c r="U30" i="10" s="1"/>
  <c r="Q33" i="7"/>
  <c r="K35" i="17" s="1"/>
  <c r="H33" i="7"/>
  <c r="J33" i="7" s="1"/>
  <c r="E35" i="17" s="1"/>
  <c r="X30" i="10"/>
  <c r="K33" i="7" s="1"/>
  <c r="G35" i="17" s="1"/>
  <c r="I33" i="7"/>
  <c r="C35" i="17" s="1"/>
  <c r="R33" i="7" l="1"/>
  <c r="J35" i="17" s="1"/>
  <c r="Y30" i="10"/>
  <c r="T33" i="7" s="1"/>
  <c r="L35" i="17" s="1"/>
  <c r="Q30" i="10"/>
  <c r="R30" i="10" s="1"/>
  <c r="S30" i="10" s="1"/>
  <c r="S33" i="7" s="1"/>
  <c r="F34" i="7"/>
  <c r="D36" i="17" s="1"/>
  <c r="F35" i="17"/>
  <c r="O33" i="7"/>
  <c r="B31" i="10" l="1"/>
  <c r="E31" i="10" s="1"/>
  <c r="F31" i="10" s="1"/>
  <c r="L34" i="7"/>
  <c r="M31" i="10" s="1"/>
  <c r="N31" i="10" l="1"/>
  <c r="Q34" i="7" s="1"/>
  <c r="L31" i="10"/>
  <c r="H34" i="7" s="1"/>
  <c r="H36" i="17"/>
  <c r="T31" i="10" l="1"/>
  <c r="R34" i="7" s="1"/>
  <c r="J36" i="17" s="1"/>
  <c r="O31" i="10"/>
  <c r="P31" i="10" s="1"/>
  <c r="G31" i="10"/>
  <c r="H31" i="10" s="1"/>
  <c r="I31" i="10" s="1"/>
  <c r="I34" i="7" s="1"/>
  <c r="C36" i="17" s="1"/>
  <c r="X31" i="10"/>
  <c r="K34" i="7" s="1"/>
  <c r="G36" i="17" s="1"/>
  <c r="J34" i="7"/>
  <c r="E36" i="17" s="1"/>
  <c r="F36" i="17"/>
  <c r="F35" i="7"/>
  <c r="K36" i="17"/>
  <c r="E25" i="19" l="1"/>
  <c r="M22" i="19"/>
  <c r="Y31" i="10"/>
  <c r="T34" i="7" s="1"/>
  <c r="L36" i="17" s="1"/>
  <c r="U31" i="10"/>
  <c r="O34" i="7" s="1"/>
  <c r="Q31" i="10"/>
  <c r="R31" i="10" s="1"/>
  <c r="S31" i="10" s="1"/>
  <c r="S34" i="7" s="1"/>
  <c r="D37" i="17"/>
  <c r="L35" i="7"/>
  <c r="S22" i="19" s="1"/>
  <c r="B32" i="10"/>
  <c r="F127" i="7"/>
  <c r="M32" i="10" l="1"/>
  <c r="N32" i="10" s="1"/>
  <c r="H37" i="17"/>
  <c r="E32" i="10"/>
  <c r="F32" i="10" s="1"/>
  <c r="L32" i="10"/>
  <c r="H35" i="7" l="1"/>
  <c r="X32" i="10"/>
  <c r="G32" i="10"/>
  <c r="H32" i="10" s="1"/>
  <c r="I32" i="10" s="1"/>
  <c r="O32" i="10"/>
  <c r="P32" i="10" s="1"/>
  <c r="T32" i="10"/>
  <c r="Q35" i="7"/>
  <c r="Q22" i="19" s="1"/>
  <c r="F25" i="19" l="1"/>
  <c r="N22" i="19"/>
  <c r="F36" i="7"/>
  <c r="D38" i="17" s="1"/>
  <c r="K37" i="17"/>
  <c r="F37" i="17"/>
  <c r="I35" i="7"/>
  <c r="K35" i="7"/>
  <c r="H127" i="7"/>
  <c r="J35" i="7"/>
  <c r="E37" i="17" s="1"/>
  <c r="U32" i="10"/>
  <c r="Y32" i="10"/>
  <c r="Q32" i="10"/>
  <c r="R32" i="10" s="1"/>
  <c r="S32" i="10" s="1"/>
  <c r="R35" i="7"/>
  <c r="J37" i="17" s="1"/>
  <c r="G25" i="19" l="1"/>
  <c r="P22" i="19"/>
  <c r="D25" i="19"/>
  <c r="O22" i="19"/>
  <c r="I127" i="7"/>
  <c r="C37" i="17"/>
  <c r="G37" i="17"/>
  <c r="S35" i="7"/>
  <c r="T35" i="7"/>
  <c r="O35" i="7"/>
  <c r="T22" i="19" s="1"/>
  <c r="L36" i="7"/>
  <c r="B33" i="10"/>
  <c r="L37" i="17" l="1"/>
  <c r="R22" i="19"/>
  <c r="M33" i="10"/>
  <c r="N33" i="10" s="1"/>
  <c r="H38" i="17"/>
  <c r="L33" i="10"/>
  <c r="E33" i="10"/>
  <c r="F33" i="10" s="1"/>
  <c r="Q36" i="7" l="1"/>
  <c r="O33" i="10"/>
  <c r="P33" i="10" s="1"/>
  <c r="T33" i="10"/>
  <c r="X33" i="10"/>
  <c r="G33" i="10"/>
  <c r="H33" i="10" s="1"/>
  <c r="I33" i="10" s="1"/>
  <c r="H36" i="7"/>
  <c r="J36" i="7" l="1"/>
  <c r="E38" i="17" s="1"/>
  <c r="F38" i="17"/>
  <c r="F37" i="7"/>
  <c r="D39" i="17" s="1"/>
  <c r="K38" i="17"/>
  <c r="K36" i="7"/>
  <c r="G38" i="17" s="1"/>
  <c r="I36" i="7"/>
  <c r="C38" i="17" s="1"/>
  <c r="U33" i="10"/>
  <c r="R36" i="7"/>
  <c r="J38" i="17" s="1"/>
  <c r="Y33" i="10"/>
  <c r="Q33" i="10"/>
  <c r="R33" i="10" s="1"/>
  <c r="S33" i="10" s="1"/>
  <c r="S36" i="7" l="1"/>
  <c r="T36" i="7"/>
  <c r="L38" i="17" s="1"/>
  <c r="O36" i="7"/>
  <c r="L37" i="7"/>
  <c r="H39" i="17" s="1"/>
  <c r="B34" i="10"/>
  <c r="E34" i="10" l="1"/>
  <c r="F34" i="10" s="1"/>
  <c r="L34" i="10"/>
  <c r="M34" i="10"/>
  <c r="N34" i="10" s="1"/>
  <c r="X34" i="10" l="1"/>
  <c r="G34" i="10"/>
  <c r="H34" i="10" s="1"/>
  <c r="I34" i="10" s="1"/>
  <c r="H37" i="7"/>
  <c r="T34" i="10"/>
  <c r="O34" i="10"/>
  <c r="P34" i="10" s="1"/>
  <c r="Q37" i="7"/>
  <c r="K39" i="17" s="1"/>
  <c r="J37" i="7" l="1"/>
  <c r="E39" i="17" s="1"/>
  <c r="F39" i="17"/>
  <c r="I37" i="7"/>
  <c r="C39" i="17" s="1"/>
  <c r="K37" i="7"/>
  <c r="G39" i="17" s="1"/>
  <c r="F38" i="7"/>
  <c r="D40" i="17" s="1"/>
  <c r="U34" i="10"/>
  <c r="R37" i="7"/>
  <c r="J39" i="17" s="1"/>
  <c r="Q34" i="10"/>
  <c r="R34" i="10" s="1"/>
  <c r="S34" i="10" s="1"/>
  <c r="Y34" i="10"/>
  <c r="S37" i="7" l="1"/>
  <c r="O37" i="7"/>
  <c r="T37" i="7"/>
  <c r="L39" i="17" s="1"/>
  <c r="B35" i="10"/>
  <c r="L38" i="7"/>
  <c r="M35" i="10" l="1"/>
  <c r="N35" i="10" s="1"/>
  <c r="H40" i="17"/>
  <c r="E35" i="10"/>
  <c r="F35" i="10" s="1"/>
  <c r="L35" i="10"/>
  <c r="Q38" i="7" l="1"/>
  <c r="O35" i="10"/>
  <c r="P35" i="10" s="1"/>
  <c r="T35" i="10"/>
  <c r="X35" i="10"/>
  <c r="G35" i="10"/>
  <c r="H35" i="10" s="1"/>
  <c r="I35" i="10" s="1"/>
  <c r="H38" i="7"/>
  <c r="J38" i="7" l="1"/>
  <c r="E40" i="17" s="1"/>
  <c r="F40" i="17"/>
  <c r="F39" i="7"/>
  <c r="D41" i="17" s="1"/>
  <c r="K40" i="17"/>
  <c r="K38" i="7"/>
  <c r="G40" i="17" s="1"/>
  <c r="I38" i="7"/>
  <c r="C40" i="17" s="1"/>
  <c r="U35" i="10"/>
  <c r="Y35" i="10"/>
  <c r="R38" i="7"/>
  <c r="J40" i="17" s="1"/>
  <c r="Q35" i="10"/>
  <c r="R35" i="10" s="1"/>
  <c r="S35" i="10" s="1"/>
  <c r="L39" i="7" l="1"/>
  <c r="H41" i="17" s="1"/>
  <c r="B36" i="10"/>
  <c r="E36" i="10" s="1"/>
  <c r="F36" i="10" s="1"/>
  <c r="T38" i="7"/>
  <c r="L40" i="17" s="1"/>
  <c r="O38" i="7"/>
  <c r="S38" i="7"/>
  <c r="L36" i="10"/>
  <c r="M36" i="10" l="1"/>
  <c r="N36" i="10" s="1"/>
  <c r="O36" i="10" s="1"/>
  <c r="P36" i="10" s="1"/>
  <c r="X36" i="10"/>
  <c r="H39" i="7"/>
  <c r="G36" i="10"/>
  <c r="H36" i="10" s="1"/>
  <c r="I36" i="10" s="1"/>
  <c r="T36" i="10" l="1"/>
  <c r="R39" i="7" s="1"/>
  <c r="J41" i="17" s="1"/>
  <c r="Q39" i="7"/>
  <c r="K41" i="17" s="1"/>
  <c r="F41" i="17"/>
  <c r="I39" i="7"/>
  <c r="C41" i="17" s="1"/>
  <c r="K39" i="7"/>
  <c r="G41" i="17" s="1"/>
  <c r="J39" i="7"/>
  <c r="E41" i="17" s="1"/>
  <c r="U36" i="10" l="1"/>
  <c r="O39" i="7" s="1"/>
  <c r="Q36" i="10"/>
  <c r="R36" i="10" s="1"/>
  <c r="S36" i="10" s="1"/>
  <c r="S39" i="7" s="1"/>
  <c r="Y36" i="10"/>
  <c r="T39" i="7" s="1"/>
  <c r="L41" i="17" s="1"/>
  <c r="F40" i="7"/>
  <c r="B37" i="10" l="1"/>
  <c r="E37" i="10" s="1"/>
  <c r="F37" i="10" s="1"/>
  <c r="E26" i="19"/>
  <c r="F128" i="7"/>
  <c r="D42" i="17"/>
  <c r="L40" i="7"/>
  <c r="M37" i="10" s="1"/>
  <c r="L37" i="10" l="1"/>
  <c r="X37" i="10" s="1"/>
  <c r="N37" i="10"/>
  <c r="T37" i="10" s="1"/>
  <c r="H42" i="17"/>
  <c r="G37" i="10" l="1"/>
  <c r="H37" i="10" s="1"/>
  <c r="I37" i="10" s="1"/>
  <c r="I40" i="7" s="1"/>
  <c r="I128" i="7" s="1"/>
  <c r="H40" i="7"/>
  <c r="F26" i="19" s="1"/>
  <c r="Q40" i="7"/>
  <c r="K42" i="17" s="1"/>
  <c r="O37" i="10"/>
  <c r="P37" i="10" s="1"/>
  <c r="Q37" i="10" s="1"/>
  <c r="R37" i="10" s="1"/>
  <c r="S37" i="10" s="1"/>
  <c r="F41" i="7"/>
  <c r="D43" i="17" s="1"/>
  <c r="K40" i="7"/>
  <c r="G26" i="19" s="1"/>
  <c r="H128" i="7"/>
  <c r="R40" i="7"/>
  <c r="J42" i="17" s="1"/>
  <c r="Y37" i="10"/>
  <c r="U37" i="10"/>
  <c r="F42" i="17" l="1"/>
  <c r="J40" i="7"/>
  <c r="E42" i="17" s="1"/>
  <c r="C42" i="17"/>
  <c r="D26" i="19"/>
  <c r="G42" i="17"/>
  <c r="S40" i="7"/>
  <c r="T40" i="7"/>
  <c r="L42" i="17" s="1"/>
  <c r="O40" i="7"/>
  <c r="B38" i="10"/>
  <c r="L41" i="7"/>
  <c r="M38" i="10" l="1"/>
  <c r="N38" i="10" s="1"/>
  <c r="H43" i="17"/>
  <c r="E38" i="10"/>
  <c r="F38" i="10" s="1"/>
  <c r="L38" i="10"/>
  <c r="X38" i="10" l="1"/>
  <c r="G38" i="10"/>
  <c r="H38" i="10" s="1"/>
  <c r="I38" i="10" s="1"/>
  <c r="H41" i="7"/>
  <c r="O38" i="10"/>
  <c r="P38" i="10" s="1"/>
  <c r="T38" i="10"/>
  <c r="Q41" i="7"/>
  <c r="J41" i="7" l="1"/>
  <c r="E43" i="17" s="1"/>
  <c r="F43" i="17"/>
  <c r="F42" i="7"/>
  <c r="D44" i="17" s="1"/>
  <c r="K43" i="17"/>
  <c r="I41" i="7"/>
  <c r="C43" i="17" s="1"/>
  <c r="K41" i="7"/>
  <c r="G43" i="17" s="1"/>
  <c r="U38" i="10"/>
  <c r="Y38" i="10"/>
  <c r="R41" i="7"/>
  <c r="J43" i="17" s="1"/>
  <c r="Q38" i="10"/>
  <c r="R38" i="10" s="1"/>
  <c r="S38" i="10" s="1"/>
  <c r="S41" i="7" l="1"/>
  <c r="T41" i="7"/>
  <c r="L43" i="17" s="1"/>
  <c r="O41" i="7"/>
  <c r="L42" i="7"/>
  <c r="B39" i="10"/>
  <c r="M39" i="10" l="1"/>
  <c r="N39" i="10" s="1"/>
  <c r="H44" i="17"/>
  <c r="E39" i="10"/>
  <c r="F39" i="10" s="1"/>
  <c r="L39" i="10"/>
  <c r="O39" i="10" l="1"/>
  <c r="P39" i="10" s="1"/>
  <c r="Q42" i="7"/>
  <c r="K44" i="17" s="1"/>
  <c r="T39" i="10"/>
  <c r="H42" i="7"/>
  <c r="G39" i="10"/>
  <c r="H39" i="10" s="1"/>
  <c r="I39" i="10" s="1"/>
  <c r="X39" i="10"/>
  <c r="J42" i="7" l="1"/>
  <c r="E44" i="17" s="1"/>
  <c r="F44" i="17"/>
  <c r="K42" i="7"/>
  <c r="G44" i="17" s="1"/>
  <c r="I42" i="7"/>
  <c r="C44" i="17" s="1"/>
  <c r="U39" i="10"/>
  <c r="F43" i="7"/>
  <c r="D45" i="17" s="1"/>
  <c r="R42" i="7"/>
  <c r="J44" i="17" s="1"/>
  <c r="Y39" i="10"/>
  <c r="Q39" i="10"/>
  <c r="R39" i="10" s="1"/>
  <c r="S39" i="10" s="1"/>
  <c r="O42" i="7" l="1"/>
  <c r="S42" i="7"/>
  <c r="T42" i="7"/>
  <c r="L44" i="17" s="1"/>
  <c r="L43" i="7"/>
  <c r="B40" i="10"/>
  <c r="M40" i="10" l="1"/>
  <c r="N40" i="10" s="1"/>
  <c r="H45" i="17"/>
  <c r="L40" i="10"/>
  <c r="E40" i="10"/>
  <c r="F40" i="10" s="1"/>
  <c r="O40" i="10" l="1"/>
  <c r="P40" i="10" s="1"/>
  <c r="Q43" i="7"/>
  <c r="T40" i="10"/>
  <c r="H43" i="7"/>
  <c r="G40" i="10"/>
  <c r="H40" i="10" s="1"/>
  <c r="I40" i="10" s="1"/>
  <c r="X40" i="10"/>
  <c r="F44" i="7" l="1"/>
  <c r="D46" i="17" s="1"/>
  <c r="K45" i="17"/>
  <c r="J43" i="7"/>
  <c r="E45" i="17" s="1"/>
  <c r="F45" i="17"/>
  <c r="U40" i="10"/>
  <c r="K43" i="7"/>
  <c r="G45" i="17" s="1"/>
  <c r="I43" i="7"/>
  <c r="C45" i="17" s="1"/>
  <c r="Y40" i="10"/>
  <c r="Q40" i="10"/>
  <c r="R40" i="10" s="1"/>
  <c r="S40" i="10" s="1"/>
  <c r="R43" i="7"/>
  <c r="J45" i="17" s="1"/>
  <c r="L44" i="7" l="1"/>
  <c r="M41" i="10" s="1"/>
  <c r="B41" i="10"/>
  <c r="L41" i="10" s="1"/>
  <c r="T43" i="7"/>
  <c r="L45" i="17" s="1"/>
  <c r="S43" i="7"/>
  <c r="O43" i="7"/>
  <c r="E41" i="10" l="1"/>
  <c r="F41" i="10" s="1"/>
  <c r="G41" i="10" s="1"/>
  <c r="H41" i="10" s="1"/>
  <c r="I41" i="10" s="1"/>
  <c r="H46" i="17"/>
  <c r="N41" i="10"/>
  <c r="O41" i="10" s="1"/>
  <c r="P41" i="10" s="1"/>
  <c r="X41" i="10"/>
  <c r="H44" i="7"/>
  <c r="T41" i="10" l="1"/>
  <c r="R44" i="7" s="1"/>
  <c r="J46" i="17" s="1"/>
  <c r="Q44" i="7"/>
  <c r="F45" i="7" s="1"/>
  <c r="J44" i="7"/>
  <c r="E46" i="17" s="1"/>
  <c r="F46" i="17"/>
  <c r="K44" i="7"/>
  <c r="G46" i="17" s="1"/>
  <c r="I44" i="7"/>
  <c r="C46" i="17" s="1"/>
  <c r="Q41" i="10" l="1"/>
  <c r="R41" i="10" s="1"/>
  <c r="S41" i="10" s="1"/>
  <c r="S44" i="7" s="1"/>
  <c r="U41" i="10"/>
  <c r="O44" i="7" s="1"/>
  <c r="Y41" i="10"/>
  <c r="T44" i="7" s="1"/>
  <c r="L46" i="17" s="1"/>
  <c r="E27" i="19"/>
  <c r="D47" i="17"/>
  <c r="K46" i="17"/>
  <c r="F129" i="7"/>
  <c r="B42" i="10"/>
  <c r="L45" i="7"/>
  <c r="H47" i="17" l="1"/>
  <c r="M42" i="10"/>
  <c r="N42" i="10" s="1"/>
  <c r="E42" i="10"/>
  <c r="F42" i="10" s="1"/>
  <c r="L42" i="10"/>
  <c r="X42" i="10" l="1"/>
  <c r="G42" i="10"/>
  <c r="H42" i="10" s="1"/>
  <c r="I42" i="10" s="1"/>
  <c r="H45" i="7"/>
  <c r="Q45" i="7"/>
  <c r="T42" i="10"/>
  <c r="O42" i="10"/>
  <c r="P42" i="10" s="1"/>
  <c r="F27" i="19" l="1"/>
  <c r="K47" i="17"/>
  <c r="F47" i="17"/>
  <c r="I45" i="7"/>
  <c r="K45" i="7"/>
  <c r="J45" i="7"/>
  <c r="E47" i="17" s="1"/>
  <c r="H129" i="7"/>
  <c r="F46" i="7"/>
  <c r="D48" i="17" s="1"/>
  <c r="R45" i="7"/>
  <c r="J47" i="17" s="1"/>
  <c r="Y42" i="10"/>
  <c r="Q42" i="10"/>
  <c r="R42" i="10" s="1"/>
  <c r="S42" i="10" s="1"/>
  <c r="U42" i="10"/>
  <c r="G47" i="17" l="1"/>
  <c r="G27" i="19"/>
  <c r="D27" i="19"/>
  <c r="I129" i="7"/>
  <c r="C47" i="17"/>
  <c r="S45" i="7"/>
  <c r="T45" i="7"/>
  <c r="O45" i="7"/>
  <c r="L46" i="7"/>
  <c r="B43" i="10"/>
  <c r="M43" i="10" l="1"/>
  <c r="N43" i="10" s="1"/>
  <c r="H48" i="17"/>
  <c r="L47" i="17"/>
  <c r="L43" i="10"/>
  <c r="E43" i="10"/>
  <c r="F43" i="10" s="1"/>
  <c r="G43" i="10" l="1"/>
  <c r="H43" i="10" s="1"/>
  <c r="I43" i="10" s="1"/>
  <c r="O43" i="10"/>
  <c r="P43" i="10" s="1"/>
  <c r="T43" i="10"/>
  <c r="Q46" i="7"/>
  <c r="H46" i="7"/>
  <c r="X43" i="10"/>
  <c r="F47" i="7" l="1"/>
  <c r="D49" i="17" s="1"/>
  <c r="K48" i="17"/>
  <c r="J46" i="7"/>
  <c r="E48" i="17" s="1"/>
  <c r="F48" i="17"/>
  <c r="K46" i="7"/>
  <c r="G48" i="17" s="1"/>
  <c r="I46" i="7"/>
  <c r="C48" i="17" s="1"/>
  <c r="R46" i="7"/>
  <c r="J48" i="17" s="1"/>
  <c r="Y43" i="10"/>
  <c r="Q43" i="10"/>
  <c r="R43" i="10" s="1"/>
  <c r="S43" i="10" s="1"/>
  <c r="U43" i="10"/>
  <c r="O46" i="7" l="1"/>
  <c r="S46" i="7"/>
  <c r="B44" i="10" s="1"/>
  <c r="L44" i="10" s="1"/>
  <c r="T46" i="7"/>
  <c r="L48" i="17" s="1"/>
  <c r="L47" i="7"/>
  <c r="E44" i="10" l="1"/>
  <c r="F44" i="10" s="1"/>
  <c r="G44" i="10" s="1"/>
  <c r="H44" i="10" s="1"/>
  <c r="I44" i="10" s="1"/>
  <c r="M44" i="10"/>
  <c r="N44" i="10" s="1"/>
  <c r="T44" i="10" s="1"/>
  <c r="H49" i="17"/>
  <c r="H47" i="7"/>
  <c r="X44" i="10"/>
  <c r="Q47" i="7" l="1"/>
  <c r="O44" i="10"/>
  <c r="P44" i="10" s="1"/>
  <c r="Q44" i="10" s="1"/>
  <c r="R44" i="10" s="1"/>
  <c r="S44" i="10" s="1"/>
  <c r="J47" i="7"/>
  <c r="E49" i="17" s="1"/>
  <c r="F49" i="17"/>
  <c r="K47" i="7"/>
  <c r="G49" i="17" s="1"/>
  <c r="I47" i="7"/>
  <c r="C49" i="17" s="1"/>
  <c r="Y44" i="10"/>
  <c r="R47" i="7"/>
  <c r="J49" i="17" s="1"/>
  <c r="U44" i="10"/>
  <c r="F48" i="7" l="1"/>
  <c r="D50" i="17" s="1"/>
  <c r="K49" i="17"/>
  <c r="T47" i="7"/>
  <c r="L49" i="17" s="1"/>
  <c r="O47" i="7"/>
  <c r="S47" i="7"/>
  <c r="L48" i="7" l="1"/>
  <c r="M45" i="10" s="1"/>
  <c r="B45" i="10"/>
  <c r="N45" i="10" l="1"/>
  <c r="O45" i="10" s="1"/>
  <c r="P45" i="10" s="1"/>
  <c r="H50" i="17"/>
  <c r="E45" i="10"/>
  <c r="F45" i="10" s="1"/>
  <c r="L45" i="10"/>
  <c r="Q48" i="7" l="1"/>
  <c r="T45" i="10"/>
  <c r="Q45" i="10" s="1"/>
  <c r="R45" i="10" s="1"/>
  <c r="S45" i="10" s="1"/>
  <c r="S48" i="7" s="1"/>
  <c r="X45" i="10"/>
  <c r="K48" i="7" s="1"/>
  <c r="G50" i="17" s="1"/>
  <c r="G45" i="10"/>
  <c r="H45" i="10" s="1"/>
  <c r="I45" i="10" s="1"/>
  <c r="I48" i="7" s="1"/>
  <c r="C50" i="17" s="1"/>
  <c r="H48" i="7"/>
  <c r="R48" i="7" l="1"/>
  <c r="J50" i="17" s="1"/>
  <c r="U45" i="10"/>
  <c r="O48" i="7" s="1"/>
  <c r="Y45" i="10"/>
  <c r="T48" i="7" s="1"/>
  <c r="L50" i="17" s="1"/>
  <c r="K50" i="17"/>
  <c r="F49" i="7"/>
  <c r="F50" i="17"/>
  <c r="J48" i="7"/>
  <c r="E50" i="17" s="1"/>
  <c r="D51" i="17" l="1"/>
  <c r="B46" i="10"/>
  <c r="L49" i="7"/>
  <c r="H51" i="17" l="1"/>
  <c r="M46" i="10"/>
  <c r="N46" i="10" s="1"/>
  <c r="L46" i="10"/>
  <c r="E46" i="10"/>
  <c r="F46" i="10" s="1"/>
  <c r="T46" i="10" l="1"/>
  <c r="Q49" i="7"/>
  <c r="O46" i="10"/>
  <c r="P46" i="10" s="1"/>
  <c r="H49" i="7"/>
  <c r="G46" i="10"/>
  <c r="H46" i="10" s="1"/>
  <c r="I46" i="10" s="1"/>
  <c r="I49" i="7" s="1"/>
  <c r="C51" i="17" s="1"/>
  <c r="X46" i="10"/>
  <c r="K49" i="7" s="1"/>
  <c r="G51" i="17" s="1"/>
  <c r="R49" i="7" l="1"/>
  <c r="J51" i="17" s="1"/>
  <c r="Q46" i="10"/>
  <c r="R46" i="10" s="1"/>
  <c r="S46" i="10" s="1"/>
  <c r="S49" i="7" s="1"/>
  <c r="Y46" i="10"/>
  <c r="T49" i="7" s="1"/>
  <c r="L51" i="17" s="1"/>
  <c r="U46" i="10"/>
  <c r="O49" i="7" s="1"/>
  <c r="J49" i="7"/>
  <c r="E51" i="17" s="1"/>
  <c r="F51" i="17"/>
  <c r="K51" i="17"/>
  <c r="F50" i="7"/>
  <c r="E28" i="19" l="1"/>
  <c r="M23" i="19"/>
  <c r="B47" i="10"/>
  <c r="L50" i="7"/>
  <c r="S23" i="19" s="1"/>
  <c r="D52" i="17"/>
  <c r="F130" i="7"/>
  <c r="M47" i="10" l="1"/>
  <c r="N47" i="10" s="1"/>
  <c r="H52" i="17"/>
  <c r="E47" i="10"/>
  <c r="F47" i="10" s="1"/>
  <c r="L47" i="10"/>
  <c r="X47" i="10" l="1"/>
  <c r="K50" i="7" s="1"/>
  <c r="P23" i="19" s="1"/>
  <c r="G47" i="10"/>
  <c r="H47" i="10" s="1"/>
  <c r="I47" i="10" s="1"/>
  <c r="I50" i="7" s="1"/>
  <c r="H50" i="7"/>
  <c r="O47" i="10"/>
  <c r="P47" i="10" s="1"/>
  <c r="T47" i="10"/>
  <c r="Q50" i="7"/>
  <c r="Q23" i="19" s="1"/>
  <c r="F28" i="19" l="1"/>
  <c r="N23" i="19"/>
  <c r="D28" i="19"/>
  <c r="O23" i="19"/>
  <c r="G52" i="17"/>
  <c r="G28" i="19"/>
  <c r="Y47" i="10"/>
  <c r="T50" i="7" s="1"/>
  <c r="U47" i="10"/>
  <c r="O50" i="7" s="1"/>
  <c r="T23" i="19" s="1"/>
  <c r="R50" i="7"/>
  <c r="J52" i="17" s="1"/>
  <c r="Q47" i="10"/>
  <c r="R47" i="10" s="1"/>
  <c r="S47" i="10" s="1"/>
  <c r="S50" i="7" s="1"/>
  <c r="H130" i="7"/>
  <c r="F52" i="17"/>
  <c r="J50" i="7"/>
  <c r="E52" i="17" s="1"/>
  <c r="C52" i="17"/>
  <c r="I130" i="7"/>
  <c r="F51" i="7"/>
  <c r="K52" i="17"/>
  <c r="L52" i="17" l="1"/>
  <c r="R23" i="19"/>
  <c r="D53" i="17"/>
  <c r="L51" i="7"/>
  <c r="B48" i="10"/>
  <c r="E48" i="10" l="1"/>
  <c r="F48" i="10" s="1"/>
  <c r="L48" i="10"/>
  <c r="H53" i="17"/>
  <c r="M48" i="10"/>
  <c r="N48" i="10" s="1"/>
  <c r="Q51" i="7" l="1"/>
  <c r="O48" i="10"/>
  <c r="P48" i="10" s="1"/>
  <c r="T48" i="10"/>
  <c r="U48" i="10" s="1"/>
  <c r="O51" i="7" s="1"/>
  <c r="H51" i="7"/>
  <c r="G48" i="10"/>
  <c r="H48" i="10" s="1"/>
  <c r="I48" i="10" s="1"/>
  <c r="I51" i="7" s="1"/>
  <c r="C53" i="17" s="1"/>
  <c r="X48" i="10"/>
  <c r="K51" i="7" s="1"/>
  <c r="G53" i="17" s="1"/>
  <c r="J51" i="7" l="1"/>
  <c r="E53" i="17" s="1"/>
  <c r="F53" i="17"/>
  <c r="Y48" i="10"/>
  <c r="T51" i="7" s="1"/>
  <c r="L53" i="17" s="1"/>
  <c r="R51" i="7"/>
  <c r="J53" i="17" s="1"/>
  <c r="Q48" i="10"/>
  <c r="R48" i="10" s="1"/>
  <c r="S48" i="10" s="1"/>
  <c r="S51" i="7" s="1"/>
  <c r="K53" i="17"/>
  <c r="F52" i="7"/>
  <c r="D54" i="17" l="1"/>
  <c r="L52" i="7"/>
  <c r="B49" i="10"/>
  <c r="L49" i="10" l="1"/>
  <c r="E49" i="10"/>
  <c r="F49" i="10" s="1"/>
  <c r="H54" i="17"/>
  <c r="M49" i="10"/>
  <c r="N49" i="10" s="1"/>
  <c r="T49" i="10" l="1"/>
  <c r="O49" i="10"/>
  <c r="P49" i="10" s="1"/>
  <c r="Q52" i="7"/>
  <c r="H52" i="7"/>
  <c r="X49" i="10"/>
  <c r="K52" i="7" s="1"/>
  <c r="G54" i="17" s="1"/>
  <c r="G49" i="10"/>
  <c r="H49" i="10" s="1"/>
  <c r="I49" i="10" s="1"/>
  <c r="I52" i="7" s="1"/>
  <c r="C54" i="17" s="1"/>
  <c r="F54" i="17" l="1"/>
  <c r="J52" i="7"/>
  <c r="E54" i="17" s="1"/>
  <c r="F53" i="7"/>
  <c r="K54" i="17"/>
  <c r="U49" i="10"/>
  <c r="O52" i="7" s="1"/>
  <c r="R52" i="7"/>
  <c r="J54" i="17" s="1"/>
  <c r="Y49" i="10"/>
  <c r="T52" i="7" s="1"/>
  <c r="L54" i="17" s="1"/>
  <c r="Q49" i="10"/>
  <c r="R49" i="10" s="1"/>
  <c r="S49" i="10" s="1"/>
  <c r="S52" i="7" s="1"/>
  <c r="D55" i="17" l="1"/>
  <c r="L53" i="7"/>
  <c r="B50" i="10"/>
  <c r="E50" i="10" l="1"/>
  <c r="F50" i="10" s="1"/>
  <c r="L50" i="10"/>
  <c r="M50" i="10"/>
  <c r="N50" i="10" s="1"/>
  <c r="H55" i="17"/>
  <c r="O50" i="10" l="1"/>
  <c r="P50" i="10" s="1"/>
  <c r="T50" i="10"/>
  <c r="Q53" i="7"/>
  <c r="X50" i="10"/>
  <c r="K53" i="7" s="1"/>
  <c r="G55" i="17" s="1"/>
  <c r="G50" i="10"/>
  <c r="H50" i="10" s="1"/>
  <c r="I50" i="10" s="1"/>
  <c r="I53" i="7" s="1"/>
  <c r="C55" i="17" s="1"/>
  <c r="H53" i="7"/>
  <c r="F54" i="7" l="1"/>
  <c r="K55" i="17"/>
  <c r="F55" i="17"/>
  <c r="J53" i="7"/>
  <c r="E55" i="17" s="1"/>
  <c r="U50" i="10"/>
  <c r="O53" i="7" s="1"/>
  <c r="Y50" i="10"/>
  <c r="T53" i="7" s="1"/>
  <c r="L55" i="17" s="1"/>
  <c r="Q50" i="10"/>
  <c r="R50" i="10" s="1"/>
  <c r="S50" i="10" s="1"/>
  <c r="S53" i="7" s="1"/>
  <c r="R53" i="7"/>
  <c r="J55" i="17" s="1"/>
  <c r="D56" i="17" l="1"/>
  <c r="B51" i="10"/>
  <c r="L54" i="7"/>
  <c r="M51" i="10" l="1"/>
  <c r="N51" i="10" s="1"/>
  <c r="H56" i="17"/>
  <c r="E51" i="10"/>
  <c r="F51" i="10" s="1"/>
  <c r="L51" i="10"/>
  <c r="Q54" i="7" l="1"/>
  <c r="O51" i="10"/>
  <c r="P51" i="10" s="1"/>
  <c r="T51" i="10"/>
  <c r="U51" i="10" s="1"/>
  <c r="O54" i="7" s="1"/>
  <c r="H54" i="7"/>
  <c r="G51" i="10"/>
  <c r="H51" i="10" s="1"/>
  <c r="I51" i="10" s="1"/>
  <c r="I54" i="7" s="1"/>
  <c r="C56" i="17" s="1"/>
  <c r="X51" i="10"/>
  <c r="K54" i="7" s="1"/>
  <c r="G56" i="17" s="1"/>
  <c r="F56" i="17" l="1"/>
  <c r="J54" i="7"/>
  <c r="E56" i="17" s="1"/>
  <c r="Y51" i="10"/>
  <c r="T54" i="7" s="1"/>
  <c r="L56" i="17" s="1"/>
  <c r="Q51" i="10"/>
  <c r="R51" i="10" s="1"/>
  <c r="S51" i="10" s="1"/>
  <c r="S54" i="7" s="1"/>
  <c r="R54" i="7"/>
  <c r="J56" i="17" s="1"/>
  <c r="F55" i="7"/>
  <c r="K56" i="17"/>
  <c r="E29" i="19" l="1"/>
  <c r="M24" i="19"/>
  <c r="D57" i="17"/>
  <c r="L55" i="7"/>
  <c r="S24" i="19" s="1"/>
  <c r="F131" i="7"/>
  <c r="B52" i="10"/>
  <c r="L52" i="10" l="1"/>
  <c r="E52" i="10"/>
  <c r="F52" i="10" s="1"/>
  <c r="H57" i="17"/>
  <c r="M52" i="10"/>
  <c r="N52" i="10" s="1"/>
  <c r="O52" i="10" l="1"/>
  <c r="P52" i="10" s="1"/>
  <c r="Q55" i="7"/>
  <c r="Q24" i="19" s="1"/>
  <c r="T52" i="10"/>
  <c r="G52" i="10"/>
  <c r="H52" i="10" s="1"/>
  <c r="I52" i="10" s="1"/>
  <c r="I55" i="7" s="1"/>
  <c r="H55" i="7"/>
  <c r="X52" i="10"/>
  <c r="K55" i="7" s="1"/>
  <c r="F29" i="19" l="1"/>
  <c r="N24" i="19"/>
  <c r="D29" i="19"/>
  <c r="O24" i="19"/>
  <c r="G57" i="17"/>
  <c r="P24" i="19"/>
  <c r="G29" i="19"/>
  <c r="R55" i="7"/>
  <c r="J57" i="17" s="1"/>
  <c r="U52" i="10"/>
  <c r="O55" i="7" s="1"/>
  <c r="T24" i="19" s="1"/>
  <c r="Y52" i="10"/>
  <c r="T55" i="7" s="1"/>
  <c r="Q52" i="10"/>
  <c r="R52" i="10" s="1"/>
  <c r="S52" i="10" s="1"/>
  <c r="S55" i="7" s="1"/>
  <c r="C57" i="17"/>
  <c r="I131" i="7"/>
  <c r="K57" i="17"/>
  <c r="F56" i="7"/>
  <c r="J55" i="7"/>
  <c r="E57" i="17" s="1"/>
  <c r="H131" i="7"/>
  <c r="F57" i="17"/>
  <c r="L57" i="17" l="1"/>
  <c r="R24" i="19"/>
  <c r="D58" i="17"/>
  <c r="L56" i="7"/>
  <c r="B53" i="10"/>
  <c r="L53" i="10" l="1"/>
  <c r="E53" i="10"/>
  <c r="F53" i="10" s="1"/>
  <c r="M53" i="10"/>
  <c r="N53" i="10" s="1"/>
  <c r="H58" i="17"/>
  <c r="Q56" i="7" l="1"/>
  <c r="O53" i="10"/>
  <c r="P53" i="10" s="1"/>
  <c r="T53" i="10"/>
  <c r="X53" i="10"/>
  <c r="K56" i="7" s="1"/>
  <c r="G58" i="17" s="1"/>
  <c r="H56" i="7"/>
  <c r="G53" i="10"/>
  <c r="H53" i="10" s="1"/>
  <c r="I53" i="10" s="1"/>
  <c r="I56" i="7" s="1"/>
  <c r="C58" i="17" s="1"/>
  <c r="J56" i="7" l="1"/>
  <c r="E58" i="17" s="1"/>
  <c r="F58" i="17"/>
  <c r="R56" i="7"/>
  <c r="J58" i="17" s="1"/>
  <c r="U53" i="10"/>
  <c r="O56" i="7" s="1"/>
  <c r="Q53" i="10"/>
  <c r="R53" i="10" s="1"/>
  <c r="S53" i="10" s="1"/>
  <c r="S56" i="7" s="1"/>
  <c r="Y53" i="10"/>
  <c r="T56" i="7" s="1"/>
  <c r="L58" i="17" s="1"/>
  <c r="K58" i="17"/>
  <c r="F57" i="7"/>
  <c r="D59" i="17" l="1"/>
  <c r="B54" i="10"/>
  <c r="L57" i="7"/>
  <c r="E54" i="10" l="1"/>
  <c r="F54" i="10" s="1"/>
  <c r="L54" i="10"/>
  <c r="H59" i="17"/>
  <c r="M54" i="10"/>
  <c r="N54" i="10" s="1"/>
  <c r="H57" i="7" l="1"/>
  <c r="X54" i="10"/>
  <c r="K57" i="7" s="1"/>
  <c r="G59" i="17" s="1"/>
  <c r="G54" i="10"/>
  <c r="H54" i="10" s="1"/>
  <c r="I54" i="10" s="1"/>
  <c r="I57" i="7" s="1"/>
  <c r="C59" i="17" s="1"/>
  <c r="Q57" i="7"/>
  <c r="T54" i="10"/>
  <c r="U54" i="10" s="1"/>
  <c r="O57" i="7" s="1"/>
  <c r="O54" i="10"/>
  <c r="P54" i="10" s="1"/>
  <c r="F58" i="7" l="1"/>
  <c r="K59" i="17"/>
  <c r="Q54" i="10"/>
  <c r="R54" i="10" s="1"/>
  <c r="S54" i="10" s="1"/>
  <c r="S57" i="7" s="1"/>
  <c r="Y54" i="10"/>
  <c r="T57" i="7" s="1"/>
  <c r="L59" i="17" s="1"/>
  <c r="R57" i="7"/>
  <c r="J59" i="17" s="1"/>
  <c r="J57" i="7"/>
  <c r="E59" i="17" s="1"/>
  <c r="F59" i="17"/>
  <c r="D60" i="17" l="1"/>
  <c r="B55" i="10"/>
  <c r="L58" i="7"/>
  <c r="M55" i="10" l="1"/>
  <c r="N55" i="10" s="1"/>
  <c r="H60" i="17"/>
  <c r="L55" i="10"/>
  <c r="E55" i="10"/>
  <c r="F55" i="10" s="1"/>
  <c r="X55" i="10" l="1"/>
  <c r="K58" i="7" s="1"/>
  <c r="G60" i="17" s="1"/>
  <c r="G55" i="10"/>
  <c r="H55" i="10" s="1"/>
  <c r="I55" i="10" s="1"/>
  <c r="I58" i="7" s="1"/>
  <c r="C60" i="17" s="1"/>
  <c r="H58" i="7"/>
  <c r="Q58" i="7"/>
  <c r="O55" i="10"/>
  <c r="P55" i="10" s="1"/>
  <c r="T55" i="10"/>
  <c r="Y55" i="10" l="1"/>
  <c r="T58" i="7" s="1"/>
  <c r="L60" i="17" s="1"/>
  <c r="R58" i="7"/>
  <c r="J60" i="17" s="1"/>
  <c r="Q55" i="10"/>
  <c r="R55" i="10" s="1"/>
  <c r="S55" i="10" s="1"/>
  <c r="S58" i="7" s="1"/>
  <c r="K60" i="17"/>
  <c r="F59" i="7"/>
  <c r="J58" i="7"/>
  <c r="E60" i="17" s="1"/>
  <c r="F60" i="17"/>
  <c r="U55" i="10"/>
  <c r="O58" i="7" s="1"/>
  <c r="D61" i="17" l="1"/>
  <c r="L59" i="7"/>
  <c r="B56" i="10"/>
  <c r="M56" i="10" l="1"/>
  <c r="N56" i="10" s="1"/>
  <c r="H61" i="17"/>
  <c r="E56" i="10"/>
  <c r="F56" i="10" s="1"/>
  <c r="L56" i="10"/>
  <c r="G56" i="10" l="1"/>
  <c r="H56" i="10" s="1"/>
  <c r="I56" i="10" s="1"/>
  <c r="I59" i="7" s="1"/>
  <c r="C61" i="17" s="1"/>
  <c r="H59" i="7"/>
  <c r="X56" i="10"/>
  <c r="K59" i="7" s="1"/>
  <c r="G61" i="17" s="1"/>
  <c r="O56" i="10"/>
  <c r="P56" i="10" s="1"/>
  <c r="T56" i="10"/>
  <c r="Q59" i="7"/>
  <c r="Q56" i="10" l="1"/>
  <c r="R56" i="10" s="1"/>
  <c r="S56" i="10" s="1"/>
  <c r="S59" i="7" s="1"/>
  <c r="Y56" i="10"/>
  <c r="T59" i="7" s="1"/>
  <c r="L61" i="17" s="1"/>
  <c r="R59" i="7"/>
  <c r="J61" i="17" s="1"/>
  <c r="J59" i="7"/>
  <c r="E61" i="17" s="1"/>
  <c r="F61" i="17"/>
  <c r="F60" i="7"/>
  <c r="K61" i="17"/>
  <c r="U56" i="10"/>
  <c r="O59" i="7" s="1"/>
  <c r="E30" i="19" l="1"/>
  <c r="M29" i="19"/>
  <c r="D62" i="17"/>
  <c r="L60" i="7"/>
  <c r="S29" i="19" s="1"/>
  <c r="B57" i="10"/>
  <c r="F132" i="7"/>
  <c r="L57" i="10" l="1"/>
  <c r="E57" i="10"/>
  <c r="F57" i="10" s="1"/>
  <c r="M57" i="10"/>
  <c r="N57" i="10" s="1"/>
  <c r="H62" i="17"/>
  <c r="Q60" i="7" l="1"/>
  <c r="Q29" i="19" s="1"/>
  <c r="T57" i="10"/>
  <c r="O57" i="10"/>
  <c r="P57" i="10" s="1"/>
  <c r="G57" i="10"/>
  <c r="H57" i="10" s="1"/>
  <c r="I57" i="10" s="1"/>
  <c r="I60" i="7" s="1"/>
  <c r="H60" i="7"/>
  <c r="X57" i="10"/>
  <c r="K60" i="7" s="1"/>
  <c r="D30" i="19" l="1"/>
  <c r="O29" i="19"/>
  <c r="F30" i="19"/>
  <c r="N29" i="19"/>
  <c r="G62" i="17"/>
  <c r="G30" i="19"/>
  <c r="P29" i="19"/>
  <c r="H132" i="7"/>
  <c r="F62" i="17"/>
  <c r="J60" i="7"/>
  <c r="E62" i="17" s="1"/>
  <c r="C62" i="17"/>
  <c r="U57" i="10"/>
  <c r="O60" i="7" s="1"/>
  <c r="T29" i="19" s="1"/>
  <c r="T31" i="19" s="1"/>
  <c r="Q57" i="10"/>
  <c r="R57" i="10" s="1"/>
  <c r="S57" i="10" s="1"/>
  <c r="S60" i="7" s="1"/>
  <c r="R60" i="7"/>
  <c r="J62" i="17" s="1"/>
  <c r="Y57" i="10"/>
  <c r="T60" i="7" s="1"/>
  <c r="I132" i="7"/>
  <c r="K62" i="17"/>
  <c r="F61" i="7"/>
  <c r="L62" i="17" l="1"/>
  <c r="R29" i="19"/>
  <c r="D63" i="17"/>
  <c r="B58" i="10"/>
  <c r="L61" i="7"/>
  <c r="L58" i="10" l="1"/>
  <c r="E58" i="10"/>
  <c r="F58" i="10" s="1"/>
  <c r="M58" i="10"/>
  <c r="N58" i="10" s="1"/>
  <c r="H63" i="17"/>
  <c r="Q61" i="7" l="1"/>
  <c r="O58" i="10"/>
  <c r="P58" i="10" s="1"/>
  <c r="T58" i="10"/>
  <c r="X58" i="10"/>
  <c r="K61" i="7" s="1"/>
  <c r="G63" i="17" s="1"/>
  <c r="H61" i="7"/>
  <c r="G58" i="10"/>
  <c r="H58" i="10" s="1"/>
  <c r="I58" i="10" s="1"/>
  <c r="I61" i="7" s="1"/>
  <c r="C63" i="17" s="1"/>
  <c r="F63" i="17" l="1"/>
  <c r="J61" i="7"/>
  <c r="E63" i="17" s="1"/>
  <c r="Y58" i="10"/>
  <c r="T61" i="7" s="1"/>
  <c r="L63" i="17" s="1"/>
  <c r="R61" i="7"/>
  <c r="J63" i="17" s="1"/>
  <c r="Q58" i="10"/>
  <c r="R58" i="10" s="1"/>
  <c r="S58" i="10" s="1"/>
  <c r="S61" i="7" s="1"/>
  <c r="U58" i="10"/>
  <c r="O61" i="7" s="1"/>
  <c r="K63" i="17"/>
  <c r="F62" i="7"/>
  <c r="D64" i="17" l="1"/>
  <c r="L62" i="7"/>
  <c r="B59" i="10"/>
  <c r="E59" i="10" l="1"/>
  <c r="F59" i="10" s="1"/>
  <c r="L59" i="10"/>
  <c r="M59" i="10"/>
  <c r="N59" i="10" s="1"/>
  <c r="H64" i="17"/>
  <c r="G59" i="10" l="1"/>
  <c r="H59" i="10" s="1"/>
  <c r="I59" i="10" s="1"/>
  <c r="I62" i="7" s="1"/>
  <c r="C64" i="17" s="1"/>
  <c r="H62" i="7"/>
  <c r="X59" i="10"/>
  <c r="K62" i="7" s="1"/>
  <c r="G64" i="17" s="1"/>
  <c r="O59" i="10"/>
  <c r="P59" i="10" s="1"/>
  <c r="Q62" i="7"/>
  <c r="T59" i="10"/>
  <c r="Q59" i="10" l="1"/>
  <c r="R59" i="10" s="1"/>
  <c r="S59" i="10" s="1"/>
  <c r="S62" i="7" s="1"/>
  <c r="R62" i="7"/>
  <c r="J64" i="17" s="1"/>
  <c r="Y59" i="10"/>
  <c r="T62" i="7" s="1"/>
  <c r="L64" i="17" s="1"/>
  <c r="J62" i="7"/>
  <c r="E64" i="17" s="1"/>
  <c r="F64" i="17"/>
  <c r="F63" i="7"/>
  <c r="K64" i="17"/>
  <c r="U59" i="10"/>
  <c r="O62" i="7" s="1"/>
  <c r="D65" i="17" l="1"/>
  <c r="L63" i="7"/>
  <c r="B60" i="10"/>
  <c r="L60" i="10" l="1"/>
  <c r="E60" i="10"/>
  <c r="F60" i="10" s="1"/>
  <c r="H65" i="17"/>
  <c r="M60" i="10"/>
  <c r="N60" i="10" s="1"/>
  <c r="G60" i="10" l="1"/>
  <c r="H60" i="10" s="1"/>
  <c r="I60" i="10" s="1"/>
  <c r="I63" i="7" s="1"/>
  <c r="C65" i="17" s="1"/>
  <c r="O60" i="10"/>
  <c r="P60" i="10" s="1"/>
  <c r="T60" i="10"/>
  <c r="U60" i="10" s="1"/>
  <c r="O63" i="7" s="1"/>
  <c r="Q63" i="7"/>
  <c r="X60" i="10"/>
  <c r="K63" i="7" s="1"/>
  <c r="G65" i="17" s="1"/>
  <c r="H63" i="7"/>
  <c r="K65" i="17" l="1"/>
  <c r="F64" i="7"/>
  <c r="F65" i="17"/>
  <c r="J63" i="7"/>
  <c r="E65" i="17" s="1"/>
  <c r="R63" i="7"/>
  <c r="J65" i="17" s="1"/>
  <c r="Y60" i="10"/>
  <c r="T63" i="7" s="1"/>
  <c r="L65" i="17" s="1"/>
  <c r="Q60" i="10"/>
  <c r="R60" i="10" s="1"/>
  <c r="S60" i="10" s="1"/>
  <c r="S63" i="7" s="1"/>
  <c r="D66" i="17" l="1"/>
  <c r="B61" i="10"/>
  <c r="L64" i="7"/>
  <c r="E61" i="10" l="1"/>
  <c r="F61" i="10" s="1"/>
  <c r="L61" i="10"/>
  <c r="H66" i="17"/>
  <c r="M61" i="10"/>
  <c r="N61" i="10" s="1"/>
  <c r="G61" i="10" l="1"/>
  <c r="H61" i="10" s="1"/>
  <c r="I61" i="10" s="1"/>
  <c r="I64" i="7" s="1"/>
  <c r="C66" i="17" s="1"/>
  <c r="H64" i="7"/>
  <c r="X61" i="10"/>
  <c r="K64" i="7" s="1"/>
  <c r="G66" i="17" s="1"/>
  <c r="T61" i="10"/>
  <c r="O61" i="10"/>
  <c r="P61" i="10" s="1"/>
  <c r="Q64" i="7"/>
  <c r="K66" i="17" l="1"/>
  <c r="F65" i="7"/>
  <c r="E31" i="19" s="1"/>
  <c r="Y61" i="10"/>
  <c r="T64" i="7" s="1"/>
  <c r="L66" i="17" s="1"/>
  <c r="Q61" i="10"/>
  <c r="R61" i="10" s="1"/>
  <c r="S61" i="10" s="1"/>
  <c r="S64" i="7" s="1"/>
  <c r="R64" i="7"/>
  <c r="J66" i="17" s="1"/>
  <c r="U61" i="10"/>
  <c r="O64" i="7" s="1"/>
  <c r="J64" i="7"/>
  <c r="E66" i="17" s="1"/>
  <c r="F66" i="17"/>
  <c r="D67" i="17" l="1"/>
  <c r="L65" i="7"/>
  <c r="F133" i="7"/>
  <c r="B62" i="10"/>
  <c r="L62" i="10" l="1"/>
  <c r="E62" i="10"/>
  <c r="F62" i="10" s="1"/>
  <c r="H67" i="17"/>
  <c r="M62" i="10"/>
  <c r="N62" i="10" s="1"/>
  <c r="Q65" i="7" l="1"/>
  <c r="T62" i="10"/>
  <c r="U62" i="10" s="1"/>
  <c r="O65" i="7" s="1"/>
  <c r="O62" i="10"/>
  <c r="P62" i="10" s="1"/>
  <c r="G62" i="10"/>
  <c r="H62" i="10" s="1"/>
  <c r="I62" i="10" s="1"/>
  <c r="I65" i="7" s="1"/>
  <c r="D31" i="19" s="1"/>
  <c r="X62" i="10"/>
  <c r="K65" i="7" s="1"/>
  <c r="G31" i="19" s="1"/>
  <c r="H65" i="7"/>
  <c r="F31" i="19" s="1"/>
  <c r="F67" i="17" l="1"/>
  <c r="H133" i="7"/>
  <c r="J65" i="7"/>
  <c r="E67" i="17" s="1"/>
  <c r="I133" i="7"/>
  <c r="C67" i="17"/>
  <c r="R65" i="7"/>
  <c r="J67" i="17" s="1"/>
  <c r="Q62" i="10"/>
  <c r="R62" i="10" s="1"/>
  <c r="S62" i="10" s="1"/>
  <c r="S65" i="7" s="1"/>
  <c r="Y62" i="10"/>
  <c r="T65" i="7" s="1"/>
  <c r="L67" i="17" s="1"/>
  <c r="G67" i="17"/>
  <c r="K67" i="17"/>
  <c r="F66" i="7"/>
  <c r="D68" i="17" l="1"/>
  <c r="B63" i="10"/>
  <c r="L66" i="7"/>
  <c r="H68" i="17" l="1"/>
  <c r="M63" i="10"/>
  <c r="N63" i="10" s="1"/>
  <c r="L63" i="10"/>
  <c r="E63" i="10"/>
  <c r="F63" i="10" s="1"/>
  <c r="G63" i="10" l="1"/>
  <c r="H63" i="10" s="1"/>
  <c r="I63" i="10" s="1"/>
  <c r="I66" i="7" s="1"/>
  <c r="C68" i="17" s="1"/>
  <c r="O63" i="10"/>
  <c r="P63" i="10" s="1"/>
  <c r="T63" i="10"/>
  <c r="U63" i="10" s="1"/>
  <c r="O66" i="7" s="1"/>
  <c r="Q66" i="7"/>
  <c r="X63" i="10"/>
  <c r="K66" i="7" s="1"/>
  <c r="G68" i="17" s="1"/>
  <c r="H66" i="7"/>
  <c r="F67" i="7" l="1"/>
  <c r="K68" i="17"/>
  <c r="Q63" i="10"/>
  <c r="R63" i="10" s="1"/>
  <c r="S63" i="10" s="1"/>
  <c r="S66" i="7" s="1"/>
  <c r="Y63" i="10"/>
  <c r="T66" i="7" s="1"/>
  <c r="L68" i="17" s="1"/>
  <c r="R66" i="7"/>
  <c r="J68" i="17" s="1"/>
  <c r="J66" i="7"/>
  <c r="E68" i="17" s="1"/>
  <c r="F68" i="17"/>
  <c r="D69" i="17" l="1"/>
  <c r="L67" i="7"/>
  <c r="B64" i="10"/>
  <c r="E64" i="10" l="1"/>
  <c r="F64" i="10" s="1"/>
  <c r="L64" i="10"/>
  <c r="H69" i="17"/>
  <c r="M64" i="10"/>
  <c r="N64" i="10" s="1"/>
  <c r="O64" i="10" l="1"/>
  <c r="P64" i="10" s="1"/>
  <c r="Q67" i="7"/>
  <c r="T64" i="10"/>
  <c r="U64" i="10" s="1"/>
  <c r="O67" i="7" s="1"/>
  <c r="G64" i="10"/>
  <c r="H64" i="10" s="1"/>
  <c r="I64" i="10" s="1"/>
  <c r="I67" i="7" s="1"/>
  <c r="C69" i="17" s="1"/>
  <c r="X64" i="10"/>
  <c r="K67" i="7" s="1"/>
  <c r="G69" i="17" s="1"/>
  <c r="H67" i="7"/>
  <c r="Y64" i="10" l="1"/>
  <c r="T67" i="7" s="1"/>
  <c r="L69" i="17" s="1"/>
  <c r="R67" i="7"/>
  <c r="J69" i="17" s="1"/>
  <c r="Q64" i="10"/>
  <c r="R64" i="10" s="1"/>
  <c r="S64" i="10" s="1"/>
  <c r="S67" i="7" s="1"/>
  <c r="J67" i="7"/>
  <c r="E69" i="17" s="1"/>
  <c r="F69" i="17"/>
  <c r="F68" i="7"/>
  <c r="K69" i="17"/>
  <c r="D70" i="17" l="1"/>
  <c r="L68" i="7"/>
  <c r="B65" i="10"/>
  <c r="L65" i="10" l="1"/>
  <c r="E65" i="10"/>
  <c r="F65" i="10" s="1"/>
  <c r="H70" i="17"/>
  <c r="M65" i="10"/>
  <c r="N65" i="10" s="1"/>
  <c r="O65" i="10" l="1"/>
  <c r="P65" i="10" s="1"/>
  <c r="Q68" i="7"/>
  <c r="T65" i="10"/>
  <c r="U65" i="10" s="1"/>
  <c r="O68" i="7" s="1"/>
  <c r="H68" i="7"/>
  <c r="X65" i="10"/>
  <c r="K68" i="7" s="1"/>
  <c r="G70" i="17" s="1"/>
  <c r="G65" i="10"/>
  <c r="H65" i="10" s="1"/>
  <c r="I65" i="10" s="1"/>
  <c r="I68" i="7" s="1"/>
  <c r="C70" i="17" s="1"/>
  <c r="Q65" i="10" l="1"/>
  <c r="R65" i="10" s="1"/>
  <c r="S65" i="10" s="1"/>
  <c r="S68" i="7" s="1"/>
  <c r="Y65" i="10"/>
  <c r="T68" i="7" s="1"/>
  <c r="L70" i="17" s="1"/>
  <c r="R68" i="7"/>
  <c r="J70" i="17" s="1"/>
  <c r="F70" i="17"/>
  <c r="J68" i="7"/>
  <c r="E70" i="17" s="1"/>
  <c r="K70" i="17"/>
  <c r="F69" i="7"/>
  <c r="D71" i="17" l="1"/>
  <c r="B66" i="10"/>
  <c r="L69" i="7"/>
  <c r="L66" i="10" l="1"/>
  <c r="E66" i="10"/>
  <c r="F66" i="10" s="1"/>
  <c r="M66" i="10"/>
  <c r="N66" i="10" s="1"/>
  <c r="H71" i="17"/>
  <c r="O66" i="10" l="1"/>
  <c r="P66" i="10" s="1"/>
  <c r="Q69" i="7"/>
  <c r="T66" i="10"/>
  <c r="U66" i="10" s="1"/>
  <c r="O69" i="7" s="1"/>
  <c r="X66" i="10"/>
  <c r="K69" i="7" s="1"/>
  <c r="G71" i="17" s="1"/>
  <c r="H69" i="7"/>
  <c r="G66" i="10"/>
  <c r="H66" i="10" s="1"/>
  <c r="I66" i="10" s="1"/>
  <c r="I69" i="7" s="1"/>
  <c r="C71" i="17" s="1"/>
  <c r="Q66" i="10" l="1"/>
  <c r="R66" i="10" s="1"/>
  <c r="S66" i="10" s="1"/>
  <c r="S69" i="7" s="1"/>
  <c r="R69" i="7"/>
  <c r="J71" i="17" s="1"/>
  <c r="Y66" i="10"/>
  <c r="T69" i="7" s="1"/>
  <c r="L71" i="17" s="1"/>
  <c r="K71" i="17"/>
  <c r="F70" i="7"/>
  <c r="E32" i="19" s="1"/>
  <c r="F71" i="17"/>
  <c r="J69" i="7"/>
  <c r="E71" i="17" s="1"/>
  <c r="D72" i="17" l="1"/>
  <c r="B67" i="10"/>
  <c r="L70" i="7"/>
  <c r="F134" i="7"/>
  <c r="H72" i="17" l="1"/>
  <c r="M67" i="10"/>
  <c r="N67" i="10" s="1"/>
  <c r="L67" i="10"/>
  <c r="E67" i="10"/>
  <c r="F67" i="10" s="1"/>
  <c r="T67" i="10" l="1"/>
  <c r="U67" i="10" s="1"/>
  <c r="O70" i="7" s="1"/>
  <c r="Q70" i="7"/>
  <c r="O67" i="10"/>
  <c r="P67" i="10" s="1"/>
  <c r="G67" i="10"/>
  <c r="H67" i="10" s="1"/>
  <c r="I67" i="10" s="1"/>
  <c r="I70" i="7" s="1"/>
  <c r="D32" i="19" s="1"/>
  <c r="H70" i="7"/>
  <c r="F32" i="19" s="1"/>
  <c r="X67" i="10"/>
  <c r="K70" i="7" s="1"/>
  <c r="G32" i="19" s="1"/>
  <c r="G72" i="17" l="1"/>
  <c r="J70" i="7"/>
  <c r="E72" i="17" s="1"/>
  <c r="F72" i="17"/>
  <c r="H134" i="7"/>
  <c r="K72" i="17"/>
  <c r="F71" i="7"/>
  <c r="C72" i="17"/>
  <c r="I134" i="7"/>
  <c r="R70" i="7"/>
  <c r="J72" i="17" s="1"/>
  <c r="Q67" i="10"/>
  <c r="R67" i="10" s="1"/>
  <c r="S67" i="10" s="1"/>
  <c r="S70" i="7" s="1"/>
  <c r="Y67" i="10"/>
  <c r="T70" i="7" s="1"/>
  <c r="L72" i="17" s="1"/>
  <c r="D73" i="17" l="1"/>
  <c r="L71" i="7"/>
  <c r="B68" i="10"/>
  <c r="E68" i="10" l="1"/>
  <c r="F68" i="10" s="1"/>
  <c r="L68" i="10"/>
  <c r="H73" i="17"/>
  <c r="M68" i="10"/>
  <c r="N68" i="10" s="1"/>
  <c r="O68" i="10" l="1"/>
  <c r="P68" i="10" s="1"/>
  <c r="Q71" i="7"/>
  <c r="T68" i="10"/>
  <c r="U68" i="10" s="1"/>
  <c r="O71" i="7" s="1"/>
  <c r="G68" i="10"/>
  <c r="H68" i="10" s="1"/>
  <c r="I68" i="10" s="1"/>
  <c r="I71" i="7" s="1"/>
  <c r="C73" i="17" s="1"/>
  <c r="H71" i="7"/>
  <c r="X68" i="10"/>
  <c r="K71" i="7" s="1"/>
  <c r="G73" i="17" s="1"/>
  <c r="Q68" i="10" l="1"/>
  <c r="R68" i="10" s="1"/>
  <c r="S68" i="10" s="1"/>
  <c r="S71" i="7" s="1"/>
  <c r="Y68" i="10"/>
  <c r="T71" i="7" s="1"/>
  <c r="L73" i="17" s="1"/>
  <c r="R71" i="7"/>
  <c r="J73" i="17" s="1"/>
  <c r="K73" i="17"/>
  <c r="F72" i="7"/>
  <c r="F73" i="17"/>
  <c r="J71" i="7"/>
  <c r="E73" i="17" s="1"/>
  <c r="D74" i="17" l="1"/>
  <c r="L72" i="7"/>
  <c r="B69" i="10"/>
  <c r="E69" i="10" l="1"/>
  <c r="F69" i="10" s="1"/>
  <c r="L69" i="10"/>
  <c r="M69" i="10"/>
  <c r="N69" i="10" s="1"/>
  <c r="H74" i="17"/>
  <c r="T69" i="10" l="1"/>
  <c r="U69" i="10" s="1"/>
  <c r="O72" i="7" s="1"/>
  <c r="Q72" i="7"/>
  <c r="O69" i="10"/>
  <c r="P69" i="10" s="1"/>
  <c r="G69" i="10"/>
  <c r="H69" i="10" s="1"/>
  <c r="I69" i="10" s="1"/>
  <c r="I72" i="7" s="1"/>
  <c r="C74" i="17" s="1"/>
  <c r="H72" i="7"/>
  <c r="X69" i="10"/>
  <c r="K72" i="7" s="1"/>
  <c r="G74" i="17" s="1"/>
  <c r="K74" i="17" l="1"/>
  <c r="F73" i="7"/>
  <c r="F74" i="17"/>
  <c r="J72" i="7"/>
  <c r="E74" i="17" s="1"/>
  <c r="Y69" i="10"/>
  <c r="T72" i="7" s="1"/>
  <c r="L74" i="17" s="1"/>
  <c r="R72" i="7"/>
  <c r="J74" i="17" s="1"/>
  <c r="Q69" i="10"/>
  <c r="R69" i="10" s="1"/>
  <c r="S69" i="10" s="1"/>
  <c r="S72" i="7" s="1"/>
  <c r="D75" i="17" l="1"/>
  <c r="L73" i="7"/>
  <c r="B70" i="10"/>
  <c r="H75" i="17" l="1"/>
  <c r="M70" i="10"/>
  <c r="N70" i="10" s="1"/>
  <c r="L70" i="10"/>
  <c r="E70" i="10"/>
  <c r="F70" i="10" s="1"/>
  <c r="T70" i="10" l="1"/>
  <c r="U70" i="10" s="1"/>
  <c r="O73" i="7" s="1"/>
  <c r="O70" i="10"/>
  <c r="P70" i="10" s="1"/>
  <c r="Q73" i="7"/>
  <c r="H73" i="7"/>
  <c r="G70" i="10"/>
  <c r="H70" i="10" s="1"/>
  <c r="I70" i="10" s="1"/>
  <c r="I73" i="7" s="1"/>
  <c r="C75" i="17" s="1"/>
  <c r="X70" i="10"/>
  <c r="K73" i="7" s="1"/>
  <c r="G75" i="17" s="1"/>
  <c r="F74" i="7" l="1"/>
  <c r="K75" i="17"/>
  <c r="J73" i="7"/>
  <c r="E75" i="17" s="1"/>
  <c r="F75" i="17"/>
  <c r="Q70" i="10"/>
  <c r="R70" i="10" s="1"/>
  <c r="S70" i="10" s="1"/>
  <c r="S73" i="7" s="1"/>
  <c r="R73" i="7"/>
  <c r="J75" i="17" s="1"/>
  <c r="Y70" i="10"/>
  <c r="T73" i="7" s="1"/>
  <c r="L75" i="17" s="1"/>
  <c r="D76" i="17" l="1"/>
  <c r="B71" i="10"/>
  <c r="L74" i="7"/>
  <c r="L71" i="10" l="1"/>
  <c r="E71" i="10"/>
  <c r="F71" i="10" s="1"/>
  <c r="H76" i="17"/>
  <c r="M71" i="10"/>
  <c r="N71" i="10" s="1"/>
  <c r="Q74" i="7" l="1"/>
  <c r="T71" i="10"/>
  <c r="U71" i="10" s="1"/>
  <c r="O74" i="7" s="1"/>
  <c r="O71" i="10"/>
  <c r="P71" i="10" s="1"/>
  <c r="H74" i="7"/>
  <c r="G71" i="10"/>
  <c r="H71" i="10" s="1"/>
  <c r="I71" i="10" s="1"/>
  <c r="I74" i="7" s="1"/>
  <c r="C76" i="17" s="1"/>
  <c r="X71" i="10"/>
  <c r="K74" i="7" s="1"/>
  <c r="G76" i="17" s="1"/>
  <c r="Y71" i="10" l="1"/>
  <c r="T74" i="7" s="1"/>
  <c r="L76" i="17" s="1"/>
  <c r="R74" i="7"/>
  <c r="J76" i="17" s="1"/>
  <c r="Q71" i="10"/>
  <c r="R71" i="10" s="1"/>
  <c r="S71" i="10" s="1"/>
  <c r="S74" i="7" s="1"/>
  <c r="F76" i="17"/>
  <c r="J74" i="7"/>
  <c r="E76" i="17" s="1"/>
  <c r="K76" i="17"/>
  <c r="F75" i="7"/>
  <c r="E33" i="19" s="1"/>
  <c r="L75" i="7" l="1"/>
  <c r="B72" i="10"/>
  <c r="D77" i="17"/>
  <c r="F135" i="7"/>
  <c r="L72" i="10" l="1"/>
  <c r="E72" i="10"/>
  <c r="F72" i="10" s="1"/>
  <c r="H77" i="17"/>
  <c r="M72" i="10"/>
  <c r="N72" i="10" s="1"/>
  <c r="Q75" i="7" l="1"/>
  <c r="O72" i="10"/>
  <c r="P72" i="10" s="1"/>
  <c r="T72" i="10"/>
  <c r="U72" i="10" s="1"/>
  <c r="O75" i="7" s="1"/>
  <c r="H75" i="7"/>
  <c r="F33" i="19" s="1"/>
  <c r="X72" i="10"/>
  <c r="K75" i="7" s="1"/>
  <c r="G33" i="19" s="1"/>
  <c r="G72" i="10"/>
  <c r="H72" i="10" s="1"/>
  <c r="I72" i="10" s="1"/>
  <c r="I75" i="7" s="1"/>
  <c r="D33" i="19" s="1"/>
  <c r="I135" i="7" l="1"/>
  <c r="C77" i="17"/>
  <c r="Y72" i="10"/>
  <c r="T75" i="7" s="1"/>
  <c r="L77" i="17" s="1"/>
  <c r="Q72" i="10"/>
  <c r="R72" i="10" s="1"/>
  <c r="S72" i="10" s="1"/>
  <c r="S75" i="7" s="1"/>
  <c r="R75" i="7"/>
  <c r="J77" i="17" s="1"/>
  <c r="G77" i="17"/>
  <c r="H135" i="7"/>
  <c r="F77" i="17"/>
  <c r="J75" i="7"/>
  <c r="E77" i="17" s="1"/>
  <c r="F76" i="7"/>
  <c r="K77" i="17"/>
  <c r="D78" i="17" l="1"/>
  <c r="L76" i="7"/>
  <c r="B73" i="10"/>
  <c r="H78" i="17" l="1"/>
  <c r="M73" i="10"/>
  <c r="N73" i="10" s="1"/>
  <c r="E73" i="10"/>
  <c r="F73" i="10" s="1"/>
  <c r="L73" i="10"/>
  <c r="X73" i="10" l="1"/>
  <c r="K76" i="7" s="1"/>
  <c r="G78" i="17" s="1"/>
  <c r="G73" i="10"/>
  <c r="H73" i="10" s="1"/>
  <c r="I73" i="10" s="1"/>
  <c r="I76" i="7" s="1"/>
  <c r="C78" i="17" s="1"/>
  <c r="H76" i="7"/>
  <c r="Q76" i="7"/>
  <c r="T73" i="10"/>
  <c r="O73" i="10"/>
  <c r="P73" i="10" s="1"/>
  <c r="F77" i="7" l="1"/>
  <c r="K78" i="17"/>
  <c r="F78" i="17"/>
  <c r="J76" i="7"/>
  <c r="E78" i="17" s="1"/>
  <c r="Q73" i="10"/>
  <c r="R73" i="10" s="1"/>
  <c r="S73" i="10" s="1"/>
  <c r="S76" i="7" s="1"/>
  <c r="R76" i="7"/>
  <c r="J78" i="17" s="1"/>
  <c r="Y73" i="10"/>
  <c r="T76" i="7" s="1"/>
  <c r="L78" i="17" s="1"/>
  <c r="U73" i="10"/>
  <c r="O76" i="7" s="1"/>
  <c r="B74" i="10" l="1"/>
  <c r="E74" i="10" s="1"/>
  <c r="F74" i="10" s="1"/>
  <c r="D79" i="17"/>
  <c r="L77" i="7"/>
  <c r="L74" i="10" l="1"/>
  <c r="X74" i="10" s="1"/>
  <c r="K77" i="7" s="1"/>
  <c r="G79" i="17" s="1"/>
  <c r="H79" i="17"/>
  <c r="M74" i="10"/>
  <c r="N74" i="10" s="1"/>
  <c r="H77" i="7" l="1"/>
  <c r="J77" i="7" s="1"/>
  <c r="E79" i="17" s="1"/>
  <c r="G74" i="10"/>
  <c r="H74" i="10" s="1"/>
  <c r="I74" i="10" s="1"/>
  <c r="I77" i="7" s="1"/>
  <c r="C79" i="17" s="1"/>
  <c r="T74" i="10"/>
  <c r="Q77" i="7"/>
  <c r="O74" i="10"/>
  <c r="P74" i="10" s="1"/>
  <c r="F79" i="17" l="1"/>
  <c r="F78" i="7"/>
  <c r="K79" i="17"/>
  <c r="Q74" i="10"/>
  <c r="R74" i="10" s="1"/>
  <c r="S74" i="10" s="1"/>
  <c r="S77" i="7" s="1"/>
  <c r="R77" i="7"/>
  <c r="J79" i="17" s="1"/>
  <c r="Y74" i="10"/>
  <c r="T77" i="7" s="1"/>
  <c r="L79" i="17" s="1"/>
  <c r="U74" i="10"/>
  <c r="O77" i="7" s="1"/>
  <c r="D80" i="17" l="1"/>
  <c r="B75" i="10"/>
  <c r="L78" i="7"/>
  <c r="H80" i="17" l="1"/>
  <c r="M75" i="10"/>
  <c r="N75" i="10" s="1"/>
  <c r="E75" i="10"/>
  <c r="F75" i="10" s="1"/>
  <c r="L75" i="10"/>
  <c r="G75" i="10" l="1"/>
  <c r="H75" i="10" s="1"/>
  <c r="I75" i="10" s="1"/>
  <c r="I78" i="7" s="1"/>
  <c r="C80" i="17" s="1"/>
  <c r="X75" i="10"/>
  <c r="K78" i="7" s="1"/>
  <c r="G80" i="17" s="1"/>
  <c r="H78" i="7"/>
  <c r="O75" i="10"/>
  <c r="P75" i="10" s="1"/>
  <c r="Q78" i="7"/>
  <c r="T75" i="10"/>
  <c r="U75" i="10" s="1"/>
  <c r="O78" i="7" s="1"/>
  <c r="K80" i="17" l="1"/>
  <c r="F79" i="7"/>
  <c r="J78" i="7"/>
  <c r="E80" i="17" s="1"/>
  <c r="F80" i="17"/>
  <c r="R78" i="7"/>
  <c r="J80" i="17" s="1"/>
  <c r="Y75" i="10"/>
  <c r="T78" i="7" s="1"/>
  <c r="L80" i="17" s="1"/>
  <c r="Q75" i="10"/>
  <c r="R75" i="10" s="1"/>
  <c r="S75" i="10" s="1"/>
  <c r="S78" i="7" s="1"/>
  <c r="D81" i="17" l="1"/>
  <c r="B76" i="10"/>
  <c r="L79" i="7"/>
  <c r="E76" i="10" l="1"/>
  <c r="F76" i="10" s="1"/>
  <c r="L76" i="10"/>
  <c r="M76" i="10"/>
  <c r="N76" i="10" s="1"/>
  <c r="H81" i="17"/>
  <c r="X76" i="10" l="1"/>
  <c r="K79" i="7" s="1"/>
  <c r="G81" i="17" s="1"/>
  <c r="G76" i="10"/>
  <c r="H76" i="10" s="1"/>
  <c r="I76" i="10" s="1"/>
  <c r="I79" i="7" s="1"/>
  <c r="C81" i="17" s="1"/>
  <c r="H79" i="7"/>
  <c r="T76" i="10"/>
  <c r="Q79" i="7"/>
  <c r="O76" i="10"/>
  <c r="P76" i="10" s="1"/>
  <c r="K81" i="17" l="1"/>
  <c r="F80" i="7"/>
  <c r="E34" i="19" s="1"/>
  <c r="J79" i="7"/>
  <c r="E81" i="17" s="1"/>
  <c r="F81" i="17"/>
  <c r="Y76" i="10"/>
  <c r="T79" i="7" s="1"/>
  <c r="L81" i="17" s="1"/>
  <c r="R79" i="7"/>
  <c r="J81" i="17" s="1"/>
  <c r="Q76" i="10"/>
  <c r="R76" i="10" s="1"/>
  <c r="S76" i="10" s="1"/>
  <c r="S79" i="7" s="1"/>
  <c r="U76" i="10"/>
  <c r="O79" i="7" s="1"/>
  <c r="D82" i="17" l="1"/>
  <c r="B77" i="10"/>
  <c r="F136" i="7"/>
  <c r="L80" i="7"/>
  <c r="H82" i="17" l="1"/>
  <c r="M77" i="10"/>
  <c r="N77" i="10" s="1"/>
  <c r="E77" i="10"/>
  <c r="F77" i="10" s="1"/>
  <c r="L77" i="10"/>
  <c r="G77" i="10" l="1"/>
  <c r="H77" i="10" s="1"/>
  <c r="I77" i="10" s="1"/>
  <c r="I80" i="7" s="1"/>
  <c r="D34" i="19" s="1"/>
  <c r="H80" i="7"/>
  <c r="F34" i="19" s="1"/>
  <c r="X77" i="10"/>
  <c r="K80" i="7" s="1"/>
  <c r="G34" i="19" s="1"/>
  <c r="O77" i="10"/>
  <c r="P77" i="10" s="1"/>
  <c r="T77" i="10"/>
  <c r="U77" i="10" s="1"/>
  <c r="O80" i="7" s="1"/>
  <c r="Q80" i="7"/>
  <c r="K82" i="17" l="1"/>
  <c r="F81" i="7"/>
  <c r="F82" i="17"/>
  <c r="J80" i="7"/>
  <c r="E82" i="17" s="1"/>
  <c r="H136" i="7"/>
  <c r="Q77" i="10"/>
  <c r="R77" i="10" s="1"/>
  <c r="S77" i="10" s="1"/>
  <c r="S80" i="7" s="1"/>
  <c r="Y77" i="10"/>
  <c r="T80" i="7" s="1"/>
  <c r="L82" i="17" s="1"/>
  <c r="R80" i="7"/>
  <c r="J82" i="17" s="1"/>
  <c r="G82" i="17"/>
  <c r="C82" i="17"/>
  <c r="I136" i="7"/>
  <c r="D83" i="17" l="1"/>
  <c r="B78" i="10"/>
  <c r="L81" i="7"/>
  <c r="H83" i="17" l="1"/>
  <c r="M78" i="10"/>
  <c r="N78" i="10" s="1"/>
  <c r="E78" i="10"/>
  <c r="F78" i="10" s="1"/>
  <c r="L78" i="10"/>
  <c r="X78" i="10" l="1"/>
  <c r="K81" i="7" s="1"/>
  <c r="G83" i="17" s="1"/>
  <c r="G78" i="10"/>
  <c r="H78" i="10" s="1"/>
  <c r="I78" i="10" s="1"/>
  <c r="I81" i="7" s="1"/>
  <c r="C83" i="17" s="1"/>
  <c r="H81" i="7"/>
  <c r="O78" i="10"/>
  <c r="P78" i="10" s="1"/>
  <c r="Q81" i="7"/>
  <c r="T78" i="10"/>
  <c r="R81" i="7" l="1"/>
  <c r="J83" i="17" s="1"/>
  <c r="Y78" i="10"/>
  <c r="T81" i="7" s="1"/>
  <c r="L83" i="17" s="1"/>
  <c r="Q78" i="10"/>
  <c r="R78" i="10" s="1"/>
  <c r="S78" i="10" s="1"/>
  <c r="S81" i="7" s="1"/>
  <c r="K83" i="17"/>
  <c r="F82" i="7"/>
  <c r="U78" i="10"/>
  <c r="O81" i="7" s="1"/>
  <c r="F83" i="17"/>
  <c r="J81" i="7"/>
  <c r="E83" i="17" s="1"/>
  <c r="D84" i="17" l="1"/>
  <c r="L82" i="7"/>
  <c r="B79" i="10"/>
  <c r="M79" i="10" l="1"/>
  <c r="N79" i="10" s="1"/>
  <c r="H84" i="17"/>
  <c r="L79" i="10"/>
  <c r="E79" i="10"/>
  <c r="F79" i="10" s="1"/>
  <c r="G79" i="10" l="1"/>
  <c r="H79" i="10" s="1"/>
  <c r="I79" i="10" s="1"/>
  <c r="I82" i="7" s="1"/>
  <c r="C84" i="17" s="1"/>
  <c r="H82" i="7"/>
  <c r="X79" i="10"/>
  <c r="K82" i="7" s="1"/>
  <c r="G84" i="17" s="1"/>
  <c r="O79" i="10"/>
  <c r="P79" i="10" s="1"/>
  <c r="T79" i="10"/>
  <c r="U79" i="10" s="1"/>
  <c r="O82" i="7" s="1"/>
  <c r="Q82" i="7"/>
  <c r="F83" i="7" l="1"/>
  <c r="K84" i="17"/>
  <c r="J82" i="7"/>
  <c r="E84" i="17" s="1"/>
  <c r="F84" i="17"/>
  <c r="R82" i="7"/>
  <c r="J84" i="17" s="1"/>
  <c r="Y79" i="10"/>
  <c r="T82" i="7" s="1"/>
  <c r="L84" i="17" s="1"/>
  <c r="Q79" i="10"/>
  <c r="R79" i="10" s="1"/>
  <c r="S79" i="10" s="1"/>
  <c r="S82" i="7" s="1"/>
  <c r="D85" i="17" l="1"/>
  <c r="L83" i="7"/>
  <c r="B80" i="10"/>
  <c r="E80" i="10" l="1"/>
  <c r="F80" i="10" s="1"/>
  <c r="L80" i="10"/>
  <c r="M80" i="10"/>
  <c r="N80" i="10" s="1"/>
  <c r="H85" i="17"/>
  <c r="X80" i="10" l="1"/>
  <c r="K83" i="7" s="1"/>
  <c r="G85" i="17" s="1"/>
  <c r="G80" i="10"/>
  <c r="H80" i="10" s="1"/>
  <c r="I80" i="10" s="1"/>
  <c r="I83" i="7" s="1"/>
  <c r="C85" i="17" s="1"/>
  <c r="H83" i="7"/>
  <c r="Q83" i="7"/>
  <c r="O80" i="10"/>
  <c r="P80" i="10" s="1"/>
  <c r="T80" i="10"/>
  <c r="Y80" i="10" l="1"/>
  <c r="T83" i="7" s="1"/>
  <c r="L85" i="17" s="1"/>
  <c r="Q80" i="10"/>
  <c r="R80" i="10" s="1"/>
  <c r="S80" i="10" s="1"/>
  <c r="S83" i="7" s="1"/>
  <c r="R83" i="7"/>
  <c r="J85" i="17" s="1"/>
  <c r="K85" i="17"/>
  <c r="F84" i="7"/>
  <c r="U80" i="10"/>
  <c r="O83" i="7" s="1"/>
  <c r="J83" i="7"/>
  <c r="E85" i="17" s="1"/>
  <c r="F85" i="17"/>
  <c r="D86" i="17" l="1"/>
  <c r="B81" i="10"/>
  <c r="L84" i="7"/>
  <c r="H86" i="17" l="1"/>
  <c r="M81" i="10"/>
  <c r="N81" i="10" s="1"/>
  <c r="L81" i="10"/>
  <c r="E81" i="10"/>
  <c r="F81" i="10" s="1"/>
  <c r="X81" i="10" l="1"/>
  <c r="K84" i="7" s="1"/>
  <c r="G86" i="17" s="1"/>
  <c r="H84" i="7"/>
  <c r="G81" i="10"/>
  <c r="H81" i="10" s="1"/>
  <c r="I81" i="10" s="1"/>
  <c r="I84" i="7" s="1"/>
  <c r="C86" i="17" s="1"/>
  <c r="T81" i="10"/>
  <c r="O81" i="10"/>
  <c r="P81" i="10" s="1"/>
  <c r="Q84" i="7"/>
  <c r="K86" i="17" l="1"/>
  <c r="F85" i="7"/>
  <c r="E35" i="19" s="1"/>
  <c r="J84" i="7"/>
  <c r="E86" i="17" s="1"/>
  <c r="F86" i="17"/>
  <c r="R84" i="7"/>
  <c r="J86" i="17" s="1"/>
  <c r="Y81" i="10"/>
  <c r="T84" i="7" s="1"/>
  <c r="L86" i="17" s="1"/>
  <c r="Q81" i="10"/>
  <c r="R81" i="10" s="1"/>
  <c r="S81" i="10" s="1"/>
  <c r="S84" i="7" s="1"/>
  <c r="U81" i="10"/>
  <c r="O84" i="7" s="1"/>
  <c r="F137" i="7" l="1"/>
  <c r="L85" i="7"/>
  <c r="B82" i="10"/>
  <c r="D87" i="17"/>
  <c r="E82" i="10" l="1"/>
  <c r="F82" i="10" s="1"/>
  <c r="L82" i="10"/>
  <c r="H87" i="17"/>
  <c r="M82" i="10"/>
  <c r="N82" i="10" s="1"/>
  <c r="Q85" i="7" l="1"/>
  <c r="T82" i="10"/>
  <c r="U82" i="10" s="1"/>
  <c r="O85" i="7" s="1"/>
  <c r="O82" i="10"/>
  <c r="P82" i="10" s="1"/>
  <c r="X82" i="10"/>
  <c r="K85" i="7" s="1"/>
  <c r="G35" i="19" s="1"/>
  <c r="G82" i="10"/>
  <c r="H82" i="10" s="1"/>
  <c r="I82" i="10" s="1"/>
  <c r="I85" i="7" s="1"/>
  <c r="D35" i="19" s="1"/>
  <c r="H85" i="7"/>
  <c r="F35" i="19" s="1"/>
  <c r="H137" i="7" l="1"/>
  <c r="J85" i="7"/>
  <c r="E87" i="17" s="1"/>
  <c r="F87" i="17"/>
  <c r="G87" i="17"/>
  <c r="R85" i="7"/>
  <c r="J87" i="17" s="1"/>
  <c r="Y82" i="10"/>
  <c r="T85" i="7" s="1"/>
  <c r="L87" i="17" s="1"/>
  <c r="Q82" i="10"/>
  <c r="R82" i="10" s="1"/>
  <c r="S82" i="10" s="1"/>
  <c r="S85" i="7" s="1"/>
  <c r="C87" i="17"/>
  <c r="I137" i="7"/>
  <c r="F86" i="7"/>
  <c r="K87" i="17"/>
  <c r="D88" i="17" l="1"/>
  <c r="B83" i="10"/>
  <c r="L86" i="7"/>
  <c r="M83" i="10" l="1"/>
  <c r="N83" i="10" s="1"/>
  <c r="H88" i="17"/>
  <c r="L83" i="10"/>
  <c r="E83" i="10"/>
  <c r="F83" i="10" s="1"/>
  <c r="O83" i="10" l="1"/>
  <c r="P83" i="10" s="1"/>
  <c r="Q86" i="7"/>
  <c r="T83" i="10"/>
  <c r="U83" i="10" s="1"/>
  <c r="O86" i="7" s="1"/>
  <c r="G83" i="10"/>
  <c r="H83" i="10" s="1"/>
  <c r="I83" i="10" s="1"/>
  <c r="I86" i="7" s="1"/>
  <c r="C88" i="17" s="1"/>
  <c r="X83" i="10"/>
  <c r="K86" i="7" s="1"/>
  <c r="G88" i="17" s="1"/>
  <c r="H86" i="7"/>
  <c r="Q83" i="10" l="1"/>
  <c r="R83" i="10" s="1"/>
  <c r="S83" i="10" s="1"/>
  <c r="S86" i="7" s="1"/>
  <c r="Y83" i="10"/>
  <c r="T86" i="7" s="1"/>
  <c r="L88" i="17" s="1"/>
  <c r="R86" i="7"/>
  <c r="J88" i="17" s="1"/>
  <c r="F87" i="7"/>
  <c r="K88" i="17"/>
  <c r="J86" i="7"/>
  <c r="E88" i="17" s="1"/>
  <c r="F88" i="17"/>
  <c r="D89" i="17" l="1"/>
  <c r="L87" i="7"/>
  <c r="B84" i="10"/>
  <c r="E84" i="10" l="1"/>
  <c r="F84" i="10" s="1"/>
  <c r="L84" i="10"/>
  <c r="M84" i="10"/>
  <c r="N84" i="10" s="1"/>
  <c r="H89" i="17"/>
  <c r="X84" i="10" l="1"/>
  <c r="K87" i="7" s="1"/>
  <c r="G89" i="17" s="1"/>
  <c r="H87" i="7"/>
  <c r="G84" i="10"/>
  <c r="H84" i="10" s="1"/>
  <c r="I84" i="10" s="1"/>
  <c r="I87" i="7" s="1"/>
  <c r="C89" i="17" s="1"/>
  <c r="T84" i="10"/>
  <c r="O84" i="10"/>
  <c r="P84" i="10" s="1"/>
  <c r="Q87" i="7"/>
  <c r="F88" i="7" l="1"/>
  <c r="K89" i="17"/>
  <c r="F89" i="17"/>
  <c r="J87" i="7"/>
  <c r="E89" i="17" s="1"/>
  <c r="Y84" i="10"/>
  <c r="T87" i="7" s="1"/>
  <c r="L89" i="17" s="1"/>
  <c r="Q84" i="10"/>
  <c r="R84" i="10" s="1"/>
  <c r="S84" i="10" s="1"/>
  <c r="S87" i="7" s="1"/>
  <c r="R87" i="7"/>
  <c r="J89" i="17" s="1"/>
  <c r="U84" i="10"/>
  <c r="O87" i="7" s="1"/>
  <c r="D90" i="17" l="1"/>
  <c r="B85" i="10"/>
  <c r="L88" i="7"/>
  <c r="L85" i="10" l="1"/>
  <c r="E85" i="10"/>
  <c r="F85" i="10" s="1"/>
  <c r="H90" i="17"/>
  <c r="M85" i="10"/>
  <c r="N85" i="10" s="1"/>
  <c r="Q88" i="7" l="1"/>
  <c r="O85" i="10"/>
  <c r="P85" i="10" s="1"/>
  <c r="T85" i="10"/>
  <c r="U85" i="10" s="1"/>
  <c r="O88" i="7" s="1"/>
  <c r="X85" i="10"/>
  <c r="K88" i="7" s="1"/>
  <c r="G90" i="17" s="1"/>
  <c r="H88" i="7"/>
  <c r="G85" i="10"/>
  <c r="H85" i="10" s="1"/>
  <c r="I85" i="10" s="1"/>
  <c r="I88" i="7" s="1"/>
  <c r="C90" i="17" s="1"/>
  <c r="F90" i="17" l="1"/>
  <c r="J88" i="7"/>
  <c r="E90" i="17" s="1"/>
  <c r="Q85" i="10"/>
  <c r="R85" i="10" s="1"/>
  <c r="S85" i="10" s="1"/>
  <c r="S88" i="7" s="1"/>
  <c r="R88" i="7"/>
  <c r="J90" i="17" s="1"/>
  <c r="Y85" i="10"/>
  <c r="T88" i="7" s="1"/>
  <c r="L90" i="17" s="1"/>
  <c r="F89" i="7"/>
  <c r="K90" i="17"/>
  <c r="F121" i="1"/>
  <c r="B118" i="10"/>
  <c r="L5" i="1"/>
  <c r="D91" i="17" l="1"/>
  <c r="L89" i="7"/>
  <c r="B86" i="10"/>
  <c r="M5" i="1"/>
  <c r="H7" i="14"/>
  <c r="M118" i="10"/>
  <c r="N118" i="10" s="1"/>
  <c r="E118" i="10"/>
  <c r="F118" i="10" s="1"/>
  <c r="L118" i="10"/>
  <c r="L86" i="10" l="1"/>
  <c r="E86" i="10"/>
  <c r="F86" i="10" s="1"/>
  <c r="M86" i="10"/>
  <c r="N86" i="10" s="1"/>
  <c r="H91" i="17"/>
  <c r="N5" i="1"/>
  <c r="I7" i="14"/>
  <c r="O118" i="10"/>
  <c r="P118" i="10" s="1"/>
  <c r="T118" i="10"/>
  <c r="U118" i="10" s="1"/>
  <c r="O5" i="1" s="1"/>
  <c r="J7" i="14" s="1"/>
  <c r="S5" i="1"/>
  <c r="X118" i="10"/>
  <c r="K5" i="1" s="1"/>
  <c r="G7" i="14" s="1"/>
  <c r="G118" i="10"/>
  <c r="H118" i="10" s="1"/>
  <c r="I118" i="10" s="1"/>
  <c r="I5" i="1" s="1"/>
  <c r="C7" i="14" s="1"/>
  <c r="H5" i="1"/>
  <c r="F7" i="14" s="1"/>
  <c r="T86" i="10" l="1"/>
  <c r="U86" i="10" s="1"/>
  <c r="O89" i="7" s="1"/>
  <c r="O86" i="10"/>
  <c r="P86" i="10" s="1"/>
  <c r="Q89" i="7"/>
  <c r="X86" i="10"/>
  <c r="K89" i="7" s="1"/>
  <c r="G91" i="17" s="1"/>
  <c r="H89" i="7"/>
  <c r="G86" i="10"/>
  <c r="H86" i="10" s="1"/>
  <c r="I86" i="10" s="1"/>
  <c r="I89" i="7" s="1"/>
  <c r="C91" i="17" s="1"/>
  <c r="F6" i="1"/>
  <c r="D8" i="14" s="1"/>
  <c r="K7" i="14"/>
  <c r="Z5" i="1"/>
  <c r="W5" i="1"/>
  <c r="X5" i="1" s="1"/>
  <c r="I121" i="1"/>
  <c r="D19" i="12"/>
  <c r="G19" i="12"/>
  <c r="F19" i="12"/>
  <c r="H121" i="1"/>
  <c r="J5" i="1"/>
  <c r="E7" i="14" s="1"/>
  <c r="Q118" i="10"/>
  <c r="R118" i="10" s="1"/>
  <c r="S118" i="10" s="1"/>
  <c r="U5" i="1" s="1"/>
  <c r="T5" i="1"/>
  <c r="Y118" i="10"/>
  <c r="V5" i="1" s="1"/>
  <c r="L7" i="14" s="1"/>
  <c r="L6" i="1" l="1"/>
  <c r="H8" i="14" s="1"/>
  <c r="J89" i="7"/>
  <c r="E91" i="17" s="1"/>
  <c r="F91" i="17"/>
  <c r="F90" i="7"/>
  <c r="E36" i="19" s="1"/>
  <c r="K91" i="17"/>
  <c r="B119" i="10"/>
  <c r="E119" i="10" s="1"/>
  <c r="F119" i="10" s="1"/>
  <c r="Y86" i="10"/>
  <c r="T89" i="7" s="1"/>
  <c r="L91" i="17" s="1"/>
  <c r="Q86" i="10"/>
  <c r="R86" i="10" s="1"/>
  <c r="S86" i="10" s="1"/>
  <c r="S89" i="7" s="1"/>
  <c r="R89" i="7"/>
  <c r="J91" i="17" s="1"/>
  <c r="M6" i="1" l="1"/>
  <c r="I8" i="14" s="1"/>
  <c r="M119" i="10"/>
  <c r="N119" i="10" s="1"/>
  <c r="O119" i="10" s="1"/>
  <c r="P119" i="10" s="1"/>
  <c r="L119" i="10"/>
  <c r="G119" i="10" s="1"/>
  <c r="H119" i="10" s="1"/>
  <c r="I119" i="10" s="1"/>
  <c r="I6" i="1" s="1"/>
  <c r="C8" i="14" s="1"/>
  <c r="L90" i="7"/>
  <c r="B87" i="10"/>
  <c r="F138" i="7"/>
  <c r="D92" i="17"/>
  <c r="N6" i="1"/>
  <c r="Z6" i="1" s="1"/>
  <c r="X119" i="10" l="1"/>
  <c r="K6" i="1" s="1"/>
  <c r="G8" i="14" s="1"/>
  <c r="H6" i="1"/>
  <c r="F8" i="14" s="1"/>
  <c r="S6" i="1"/>
  <c r="K8" i="14" s="1"/>
  <c r="T119" i="10"/>
  <c r="Q119" i="10" s="1"/>
  <c r="R119" i="10" s="1"/>
  <c r="S119" i="10" s="1"/>
  <c r="U6" i="1" s="1"/>
  <c r="E87" i="10"/>
  <c r="F87" i="10" s="1"/>
  <c r="L87" i="10"/>
  <c r="H92" i="17"/>
  <c r="M87" i="10"/>
  <c r="N87" i="10" s="1"/>
  <c r="W6" i="1"/>
  <c r="X6" i="1" s="1"/>
  <c r="J6" i="1" l="1"/>
  <c r="E8" i="14" s="1"/>
  <c r="F7" i="1"/>
  <c r="D9" i="14" s="1"/>
  <c r="U119" i="10"/>
  <c r="O6" i="1" s="1"/>
  <c r="J8" i="14" s="1"/>
  <c r="Y119" i="10"/>
  <c r="V6" i="1" s="1"/>
  <c r="L8" i="14" s="1"/>
  <c r="T6" i="1"/>
  <c r="O87" i="10"/>
  <c r="P87" i="10" s="1"/>
  <c r="Q90" i="7"/>
  <c r="T87" i="10"/>
  <c r="U87" i="10" s="1"/>
  <c r="O90" i="7" s="1"/>
  <c r="G87" i="10"/>
  <c r="H87" i="10" s="1"/>
  <c r="I87" i="10" s="1"/>
  <c r="I90" i="7" s="1"/>
  <c r="D36" i="19" s="1"/>
  <c r="X87" i="10"/>
  <c r="K90" i="7" s="1"/>
  <c r="G36" i="19" s="1"/>
  <c r="H90" i="7"/>
  <c r="F36" i="19" s="1"/>
  <c r="B120" i="10" l="1"/>
  <c r="L120" i="10" s="1"/>
  <c r="H7" i="1" s="1"/>
  <c r="L7" i="1"/>
  <c r="H9" i="14" s="1"/>
  <c r="J90" i="7"/>
  <c r="E92" i="17" s="1"/>
  <c r="F92" i="17"/>
  <c r="H138" i="7"/>
  <c r="G92" i="17"/>
  <c r="R90" i="7"/>
  <c r="J92" i="17" s="1"/>
  <c r="Y87" i="10"/>
  <c r="T90" i="7" s="1"/>
  <c r="L92" i="17" s="1"/>
  <c r="Q87" i="10"/>
  <c r="R87" i="10" s="1"/>
  <c r="S87" i="10" s="1"/>
  <c r="S90" i="7" s="1"/>
  <c r="K92" i="17"/>
  <c r="F91" i="7"/>
  <c r="C92" i="17"/>
  <c r="I138" i="7"/>
  <c r="X120" i="10" l="1"/>
  <c r="K7" i="1" s="1"/>
  <c r="G9" i="14" s="1"/>
  <c r="E120" i="10"/>
  <c r="F120" i="10" s="1"/>
  <c r="G120" i="10" s="1"/>
  <c r="H120" i="10" s="1"/>
  <c r="I120" i="10" s="1"/>
  <c r="I7" i="1" s="1"/>
  <c r="C9" i="14" s="1"/>
  <c r="M120" i="10"/>
  <c r="N120" i="10" s="1"/>
  <c r="O120" i="10" s="1"/>
  <c r="P120" i="10" s="1"/>
  <c r="M7" i="1"/>
  <c r="I9" i="14" s="1"/>
  <c r="N7" i="1"/>
  <c r="Z7" i="1" s="1"/>
  <c r="D93" i="17"/>
  <c r="L91" i="7"/>
  <c r="B88" i="10"/>
  <c r="J7" i="1"/>
  <c r="E9" i="14" s="1"/>
  <c r="F9" i="14"/>
  <c r="T120" i="10" l="1"/>
  <c r="U120" i="10" s="1"/>
  <c r="O7" i="1" s="1"/>
  <c r="J9" i="14" s="1"/>
  <c r="S7" i="1"/>
  <c r="W7" i="1"/>
  <c r="X7" i="1" s="1"/>
  <c r="L88" i="10"/>
  <c r="E88" i="10"/>
  <c r="F88" i="10" s="1"/>
  <c r="H93" i="17"/>
  <c r="M88" i="10"/>
  <c r="N88" i="10" s="1"/>
  <c r="Q120" i="10" l="1"/>
  <c r="R120" i="10" s="1"/>
  <c r="S120" i="10" s="1"/>
  <c r="U7" i="1" s="1"/>
  <c r="K9" i="14"/>
  <c r="F8" i="1"/>
  <c r="Y120" i="10"/>
  <c r="V7" i="1" s="1"/>
  <c r="L9" i="14" s="1"/>
  <c r="T7" i="1"/>
  <c r="O88" i="10"/>
  <c r="P88" i="10" s="1"/>
  <c r="Q91" i="7"/>
  <c r="T88" i="10"/>
  <c r="H91" i="7"/>
  <c r="X88" i="10"/>
  <c r="K91" i="7" s="1"/>
  <c r="G93" i="17" s="1"/>
  <c r="G88" i="10"/>
  <c r="H88" i="10" s="1"/>
  <c r="I88" i="10" s="1"/>
  <c r="I91" i="7" s="1"/>
  <c r="C93" i="17" s="1"/>
  <c r="D10" i="14" l="1"/>
  <c r="B121" i="10"/>
  <c r="L8" i="1"/>
  <c r="Q88" i="10"/>
  <c r="R88" i="10" s="1"/>
  <c r="S88" i="10" s="1"/>
  <c r="S91" i="7" s="1"/>
  <c r="Y88" i="10"/>
  <c r="T91" i="7" s="1"/>
  <c r="L93" i="17" s="1"/>
  <c r="R91" i="7"/>
  <c r="J93" i="17" s="1"/>
  <c r="J91" i="7"/>
  <c r="E93" i="17" s="1"/>
  <c r="F93" i="17"/>
  <c r="F92" i="7"/>
  <c r="K93" i="17"/>
  <c r="U88" i="10"/>
  <c r="O91" i="7" s="1"/>
  <c r="H10" i="14" l="1"/>
  <c r="M8" i="1"/>
  <c r="M121" i="10"/>
  <c r="N121" i="10" s="1"/>
  <c r="L121" i="10"/>
  <c r="E121" i="10"/>
  <c r="F121" i="10" s="1"/>
  <c r="D94" i="17"/>
  <c r="B89" i="10"/>
  <c r="L92" i="7"/>
  <c r="G121" i="10" l="1"/>
  <c r="H121" i="10" s="1"/>
  <c r="I121" i="10" s="1"/>
  <c r="I8" i="1" s="1"/>
  <c r="C10" i="14" s="1"/>
  <c r="H8" i="1"/>
  <c r="X121" i="10"/>
  <c r="K8" i="1" s="1"/>
  <c r="G10" i="14" s="1"/>
  <c r="O121" i="10"/>
  <c r="P121" i="10" s="1"/>
  <c r="S8" i="1"/>
  <c r="T121" i="10"/>
  <c r="N8" i="1"/>
  <c r="I10" i="14"/>
  <c r="E89" i="10"/>
  <c r="F89" i="10" s="1"/>
  <c r="L89" i="10"/>
  <c r="H94" i="17"/>
  <c r="M89" i="10"/>
  <c r="N89" i="10" s="1"/>
  <c r="Z8" i="1" l="1"/>
  <c r="W8" i="1"/>
  <c r="K10" i="14"/>
  <c r="F9" i="1"/>
  <c r="U121" i="10"/>
  <c r="O8" i="1" s="1"/>
  <c r="J10" i="14" s="1"/>
  <c r="T8" i="1"/>
  <c r="Q121" i="10"/>
  <c r="R121" i="10" s="1"/>
  <c r="S121" i="10" s="1"/>
  <c r="U8" i="1" s="1"/>
  <c r="Y121" i="10"/>
  <c r="V8" i="1" s="1"/>
  <c r="L10" i="14" s="1"/>
  <c r="F10" i="14"/>
  <c r="J8" i="1"/>
  <c r="E10" i="14" s="1"/>
  <c r="G89" i="10"/>
  <c r="H89" i="10" s="1"/>
  <c r="I89" i="10" s="1"/>
  <c r="I92" i="7" s="1"/>
  <c r="C94" i="17" s="1"/>
  <c r="X89" i="10"/>
  <c r="K92" i="7" s="1"/>
  <c r="G94" i="17" s="1"/>
  <c r="H92" i="7"/>
  <c r="O89" i="10"/>
  <c r="P89" i="10" s="1"/>
  <c r="T89" i="10"/>
  <c r="Q92" i="7"/>
  <c r="D11" i="14" l="1"/>
  <c r="B122" i="10"/>
  <c r="L9" i="1"/>
  <c r="Q89" i="10"/>
  <c r="R89" i="10" s="1"/>
  <c r="S89" i="10" s="1"/>
  <c r="S92" i="7" s="1"/>
  <c r="R92" i="7"/>
  <c r="J94" i="17" s="1"/>
  <c r="Y89" i="10"/>
  <c r="T92" i="7" s="1"/>
  <c r="L94" i="17" s="1"/>
  <c r="U89" i="10"/>
  <c r="O92" i="7" s="1"/>
  <c r="J92" i="7"/>
  <c r="E94" i="17" s="1"/>
  <c r="F94" i="17"/>
  <c r="F93" i="7"/>
  <c r="K94" i="17"/>
  <c r="H11" i="14" l="1"/>
  <c r="M122" i="10"/>
  <c r="N122" i="10" s="1"/>
  <c r="M9" i="1"/>
  <c r="E122" i="10"/>
  <c r="F122" i="10" s="1"/>
  <c r="L122" i="10"/>
  <c r="D95" i="17"/>
  <c r="B90" i="10"/>
  <c r="L93" i="7"/>
  <c r="I11" i="14" l="1"/>
  <c r="N9" i="1"/>
  <c r="G122" i="10"/>
  <c r="H122" i="10" s="1"/>
  <c r="I122" i="10" s="1"/>
  <c r="I9" i="1" s="1"/>
  <c r="C11" i="14" s="1"/>
  <c r="H9" i="1"/>
  <c r="X122" i="10"/>
  <c r="K9" i="1" s="1"/>
  <c r="G11" i="14" s="1"/>
  <c r="O122" i="10"/>
  <c r="P122" i="10" s="1"/>
  <c r="S9" i="1"/>
  <c r="T122" i="10"/>
  <c r="H95" i="17"/>
  <c r="M90" i="10"/>
  <c r="N90" i="10" s="1"/>
  <c r="L90" i="10"/>
  <c r="E90" i="10"/>
  <c r="F90" i="10" s="1"/>
  <c r="W9" i="1" l="1"/>
  <c r="Z9" i="1"/>
  <c r="U122" i="10"/>
  <c r="O9" i="1" s="1"/>
  <c r="J11" i="14" s="1"/>
  <c r="Y122" i="10"/>
  <c r="V9" i="1" s="1"/>
  <c r="L11" i="14" s="1"/>
  <c r="Q122" i="10"/>
  <c r="R122" i="10" s="1"/>
  <c r="S122" i="10" s="1"/>
  <c r="U9" i="1" s="1"/>
  <c r="T9" i="1"/>
  <c r="K11" i="14"/>
  <c r="F10" i="1"/>
  <c r="F11" i="14"/>
  <c r="J9" i="1"/>
  <c r="E11" i="14" s="1"/>
  <c r="H93" i="7"/>
  <c r="X90" i="10"/>
  <c r="K93" i="7" s="1"/>
  <c r="G95" i="17" s="1"/>
  <c r="G90" i="10"/>
  <c r="H90" i="10" s="1"/>
  <c r="I90" i="10" s="1"/>
  <c r="I93" i="7" s="1"/>
  <c r="C95" i="17" s="1"/>
  <c r="O90" i="10"/>
  <c r="P90" i="10" s="1"/>
  <c r="T90" i="10"/>
  <c r="Q93" i="7"/>
  <c r="D12" i="14" l="1"/>
  <c r="E20" i="12"/>
  <c r="B123" i="10"/>
  <c r="F122" i="1"/>
  <c r="L10" i="1"/>
  <c r="R93" i="7"/>
  <c r="J95" i="17" s="1"/>
  <c r="Q90" i="10"/>
  <c r="R90" i="10" s="1"/>
  <c r="S90" i="10" s="1"/>
  <c r="S93" i="7" s="1"/>
  <c r="Y90" i="10"/>
  <c r="T93" i="7" s="1"/>
  <c r="L95" i="17" s="1"/>
  <c r="U90" i="10"/>
  <c r="O93" i="7" s="1"/>
  <c r="F94" i="7"/>
  <c r="K95" i="17"/>
  <c r="J93" i="7"/>
  <c r="E95" i="17" s="1"/>
  <c r="F95" i="17"/>
  <c r="H12" i="14" l="1"/>
  <c r="M123" i="10"/>
  <c r="N123" i="10" s="1"/>
  <c r="M10" i="1"/>
  <c r="L123" i="10"/>
  <c r="E123" i="10"/>
  <c r="F123" i="10" s="1"/>
  <c r="D96" i="17"/>
  <c r="L94" i="7"/>
  <c r="B91" i="10"/>
  <c r="X123" i="10" l="1"/>
  <c r="K10" i="1" s="1"/>
  <c r="H10" i="1"/>
  <c r="G123" i="10"/>
  <c r="H123" i="10" s="1"/>
  <c r="I123" i="10" s="1"/>
  <c r="I10" i="1" s="1"/>
  <c r="O123" i="10"/>
  <c r="P123" i="10" s="1"/>
  <c r="T123" i="10"/>
  <c r="U123" i="10" s="1"/>
  <c r="O10" i="1" s="1"/>
  <c r="J12" i="14" s="1"/>
  <c r="S10" i="1"/>
  <c r="I12" i="14"/>
  <c r="N10" i="1"/>
  <c r="H96" i="17"/>
  <c r="M91" i="10"/>
  <c r="N91" i="10" s="1"/>
  <c r="L91" i="10"/>
  <c r="E91" i="10"/>
  <c r="F91" i="10" s="1"/>
  <c r="F11" i="1" l="1"/>
  <c r="K12" i="14"/>
  <c r="C12" i="14"/>
  <c r="D20" i="12"/>
  <c r="I122" i="1"/>
  <c r="Q123" i="10"/>
  <c r="R123" i="10" s="1"/>
  <c r="S123" i="10" s="1"/>
  <c r="U10" i="1" s="1"/>
  <c r="T10" i="1"/>
  <c r="Y123" i="10"/>
  <c r="V10" i="1" s="1"/>
  <c r="L12" i="14" s="1"/>
  <c r="H122" i="1"/>
  <c r="J10" i="1"/>
  <c r="E12" i="14" s="1"/>
  <c r="F12" i="14"/>
  <c r="F20" i="12"/>
  <c r="Z10" i="1"/>
  <c r="W10" i="1"/>
  <c r="G12" i="14"/>
  <c r="G20" i="12"/>
  <c r="X91" i="10"/>
  <c r="K94" i="7" s="1"/>
  <c r="G96" i="17" s="1"/>
  <c r="H94" i="7"/>
  <c r="G91" i="10"/>
  <c r="H91" i="10" s="1"/>
  <c r="I91" i="10" s="1"/>
  <c r="I94" i="7" s="1"/>
  <c r="C96" i="17" s="1"/>
  <c r="O91" i="10"/>
  <c r="P91" i="10" s="1"/>
  <c r="Q94" i="7"/>
  <c r="T91" i="10"/>
  <c r="U91" i="10" s="1"/>
  <c r="O94" i="7" s="1"/>
  <c r="D13" i="14" l="1"/>
  <c r="B124" i="10"/>
  <c r="L11" i="1"/>
  <c r="J94" i="7"/>
  <c r="E96" i="17" s="1"/>
  <c r="F96" i="17"/>
  <c r="R94" i="7"/>
  <c r="J96" i="17" s="1"/>
  <c r="Q91" i="10"/>
  <c r="R91" i="10" s="1"/>
  <c r="S91" i="10" s="1"/>
  <c r="S94" i="7" s="1"/>
  <c r="Y91" i="10"/>
  <c r="T94" i="7" s="1"/>
  <c r="L96" i="17" s="1"/>
  <c r="F95" i="7"/>
  <c r="K96" i="17"/>
  <c r="H13" i="14" l="1"/>
  <c r="M11" i="1"/>
  <c r="M124" i="10"/>
  <c r="N124" i="10" s="1"/>
  <c r="L124" i="10"/>
  <c r="E124" i="10"/>
  <c r="F124" i="10" s="1"/>
  <c r="E37" i="19"/>
  <c r="D97" i="17"/>
  <c r="L95" i="7"/>
  <c r="B92" i="10"/>
  <c r="F139" i="7"/>
  <c r="G124" i="10" l="1"/>
  <c r="H124" i="10" s="1"/>
  <c r="I124" i="10" s="1"/>
  <c r="I11" i="1" s="1"/>
  <c r="C13" i="14" s="1"/>
  <c r="H11" i="1"/>
  <c r="X124" i="10"/>
  <c r="K11" i="1" s="1"/>
  <c r="G13" i="14" s="1"/>
  <c r="O124" i="10"/>
  <c r="P124" i="10" s="1"/>
  <c r="S11" i="1"/>
  <c r="T124" i="10"/>
  <c r="I13" i="14"/>
  <c r="N11" i="1"/>
  <c r="E92" i="10"/>
  <c r="F92" i="10" s="1"/>
  <c r="L92" i="10"/>
  <c r="H97" i="17"/>
  <c r="M92" i="10"/>
  <c r="N92" i="10" s="1"/>
  <c r="Z11" i="1" l="1"/>
  <c r="W11" i="1"/>
  <c r="X11" i="1" s="1"/>
  <c r="F13" i="14"/>
  <c r="J11" i="1"/>
  <c r="E13" i="14" s="1"/>
  <c r="U124" i="10"/>
  <c r="O11" i="1" s="1"/>
  <c r="J13" i="14" s="1"/>
  <c r="T11" i="1"/>
  <c r="Q124" i="10"/>
  <c r="R124" i="10" s="1"/>
  <c r="S124" i="10" s="1"/>
  <c r="U11" i="1" s="1"/>
  <c r="Y124" i="10"/>
  <c r="V11" i="1" s="1"/>
  <c r="L13" i="14" s="1"/>
  <c r="K13" i="14"/>
  <c r="F12" i="1"/>
  <c r="G92" i="10"/>
  <c r="H92" i="10" s="1"/>
  <c r="I92" i="10" s="1"/>
  <c r="I95" i="7" s="1"/>
  <c r="X92" i="10"/>
  <c r="K95" i="7" s="1"/>
  <c r="H95" i="7"/>
  <c r="Q95" i="7"/>
  <c r="T92" i="10"/>
  <c r="O92" i="10"/>
  <c r="P92" i="10" s="1"/>
  <c r="K97" i="17" l="1"/>
  <c r="F96" i="7"/>
  <c r="D14" i="14"/>
  <c r="L12" i="1"/>
  <c r="B125" i="10"/>
  <c r="G37" i="19"/>
  <c r="F37" i="19"/>
  <c r="D37" i="19"/>
  <c r="Q92" i="10"/>
  <c r="R92" i="10" s="1"/>
  <c r="S92" i="10" s="1"/>
  <c r="S95" i="7" s="1"/>
  <c r="R95" i="7"/>
  <c r="J97" i="17" s="1"/>
  <c r="Y92" i="10"/>
  <c r="T95" i="7" s="1"/>
  <c r="L97" i="17" s="1"/>
  <c r="F97" i="17"/>
  <c r="H139" i="7"/>
  <c r="J95" i="7"/>
  <c r="E97" i="17" s="1"/>
  <c r="G97" i="17"/>
  <c r="U92" i="10"/>
  <c r="O95" i="7" s="1"/>
  <c r="C97" i="17"/>
  <c r="I139" i="7"/>
  <c r="D98" i="17" l="1"/>
  <c r="B93" i="10"/>
  <c r="L96" i="7"/>
  <c r="E125" i="10"/>
  <c r="F125" i="10" s="1"/>
  <c r="L125" i="10"/>
  <c r="H14" i="14"/>
  <c r="M125" i="10"/>
  <c r="N125" i="10" s="1"/>
  <c r="M12" i="1"/>
  <c r="H98" i="17" l="1"/>
  <c r="M93" i="10"/>
  <c r="N93" i="10" s="1"/>
  <c r="L93" i="10"/>
  <c r="E93" i="10"/>
  <c r="F93" i="10" s="1"/>
  <c r="O125" i="10"/>
  <c r="P125" i="10" s="1"/>
  <c r="S12" i="1"/>
  <c r="T125" i="10"/>
  <c r="I14" i="14"/>
  <c r="N12" i="1"/>
  <c r="H12" i="1"/>
  <c r="X125" i="10"/>
  <c r="K12" i="1" s="1"/>
  <c r="G14" i="14" s="1"/>
  <c r="G125" i="10"/>
  <c r="H125" i="10" s="1"/>
  <c r="I125" i="10" s="1"/>
  <c r="I12" i="1" s="1"/>
  <c r="C14" i="14" s="1"/>
  <c r="X93" i="10" l="1"/>
  <c r="K96" i="7" s="1"/>
  <c r="G98" i="17" s="1"/>
  <c r="H96" i="7"/>
  <c r="G93" i="10"/>
  <c r="H93" i="10" s="1"/>
  <c r="I93" i="10" s="1"/>
  <c r="I96" i="7" s="1"/>
  <c r="C98" i="17" s="1"/>
  <c r="O93" i="10"/>
  <c r="P93" i="10" s="1"/>
  <c r="T93" i="10"/>
  <c r="Q96" i="7"/>
  <c r="Z12" i="1"/>
  <c r="W12" i="1"/>
  <c r="F14" i="14"/>
  <c r="J12" i="1"/>
  <c r="E14" i="14" s="1"/>
  <c r="U125" i="10"/>
  <c r="O12" i="1" s="1"/>
  <c r="J14" i="14" s="1"/>
  <c r="Y125" i="10"/>
  <c r="V12" i="1" s="1"/>
  <c r="L14" i="14" s="1"/>
  <c r="Q125" i="10"/>
  <c r="R125" i="10" s="1"/>
  <c r="S125" i="10" s="1"/>
  <c r="U12" i="1" s="1"/>
  <c r="T12" i="1"/>
  <c r="K14" i="14"/>
  <c r="F13" i="1"/>
  <c r="K98" i="17" l="1"/>
  <c r="F97" i="7"/>
  <c r="R96" i="7"/>
  <c r="J98" i="17" s="1"/>
  <c r="Y93" i="10"/>
  <c r="T96" i="7" s="1"/>
  <c r="L98" i="17" s="1"/>
  <c r="Q93" i="10"/>
  <c r="R93" i="10" s="1"/>
  <c r="S93" i="10" s="1"/>
  <c r="S96" i="7" s="1"/>
  <c r="U93" i="10"/>
  <c r="O96" i="7" s="1"/>
  <c r="F98" i="17"/>
  <c r="J96" i="7"/>
  <c r="E98" i="17" s="1"/>
  <c r="D15" i="14"/>
  <c r="B126" i="10"/>
  <c r="L13" i="1"/>
  <c r="D99" i="17" l="1"/>
  <c r="B94" i="10"/>
  <c r="L97" i="7"/>
  <c r="E126" i="10"/>
  <c r="F126" i="10" s="1"/>
  <c r="L126" i="10"/>
  <c r="H15" i="14"/>
  <c r="M13" i="1"/>
  <c r="M126" i="10"/>
  <c r="N126" i="10" s="1"/>
  <c r="M94" i="10" l="1"/>
  <c r="N94" i="10" s="1"/>
  <c r="H99" i="17"/>
  <c r="E94" i="10"/>
  <c r="F94" i="10" s="1"/>
  <c r="L94" i="10"/>
  <c r="S13" i="1"/>
  <c r="T126" i="10"/>
  <c r="O126" i="10"/>
  <c r="P126" i="10" s="1"/>
  <c r="N13" i="1"/>
  <c r="I15" i="14"/>
  <c r="X126" i="10"/>
  <c r="K13" i="1" s="1"/>
  <c r="G15" i="14" s="1"/>
  <c r="G126" i="10"/>
  <c r="H126" i="10" s="1"/>
  <c r="I126" i="10" s="1"/>
  <c r="I13" i="1" s="1"/>
  <c r="C15" i="14" s="1"/>
  <c r="H13" i="1"/>
  <c r="H97" i="7" l="1"/>
  <c r="G94" i="10"/>
  <c r="H94" i="10" s="1"/>
  <c r="I94" i="10" s="1"/>
  <c r="I97" i="7" s="1"/>
  <c r="C99" i="17" s="1"/>
  <c r="X94" i="10"/>
  <c r="K97" i="7" s="1"/>
  <c r="G99" i="17" s="1"/>
  <c r="O94" i="10"/>
  <c r="P94" i="10" s="1"/>
  <c r="Q97" i="7"/>
  <c r="T94" i="10"/>
  <c r="W13" i="1"/>
  <c r="Z13" i="1"/>
  <c r="J13" i="1"/>
  <c r="E15" i="14" s="1"/>
  <c r="F15" i="14"/>
  <c r="T13" i="1"/>
  <c r="Y126" i="10"/>
  <c r="V13" i="1" s="1"/>
  <c r="L15" i="14" s="1"/>
  <c r="Q126" i="10"/>
  <c r="R126" i="10" s="1"/>
  <c r="S126" i="10" s="1"/>
  <c r="U13" i="1" s="1"/>
  <c r="U126" i="10"/>
  <c r="O13" i="1" s="1"/>
  <c r="J15" i="14" s="1"/>
  <c r="K15" i="14"/>
  <c r="F14" i="1"/>
  <c r="F98" i="7" l="1"/>
  <c r="K99" i="17"/>
  <c r="U94" i="10"/>
  <c r="O97" i="7" s="1"/>
  <c r="Y94" i="10"/>
  <c r="T97" i="7" s="1"/>
  <c r="L99" i="17" s="1"/>
  <c r="Q94" i="10"/>
  <c r="R94" i="10" s="1"/>
  <c r="S94" i="10" s="1"/>
  <c r="S97" i="7" s="1"/>
  <c r="R97" i="7"/>
  <c r="J99" i="17" s="1"/>
  <c r="J97" i="7"/>
  <c r="E99" i="17" s="1"/>
  <c r="F99" i="17"/>
  <c r="D16" i="14"/>
  <c r="B127" i="10"/>
  <c r="L14" i="1"/>
  <c r="D100" i="17" l="1"/>
  <c r="L98" i="7"/>
  <c r="B95" i="10"/>
  <c r="H16" i="14"/>
  <c r="M127" i="10"/>
  <c r="N127" i="10" s="1"/>
  <c r="M14" i="1"/>
  <c r="E127" i="10"/>
  <c r="F127" i="10" s="1"/>
  <c r="L127" i="10"/>
  <c r="L95" i="10" l="1"/>
  <c r="E95" i="10"/>
  <c r="F95" i="10" s="1"/>
  <c r="M95" i="10"/>
  <c r="N95" i="10" s="1"/>
  <c r="H100" i="17"/>
  <c r="X127" i="10"/>
  <c r="K14" i="1" s="1"/>
  <c r="G16" i="14" s="1"/>
  <c r="H14" i="1"/>
  <c r="G127" i="10"/>
  <c r="H127" i="10" s="1"/>
  <c r="I127" i="10" s="1"/>
  <c r="I14" i="1" s="1"/>
  <c r="C16" i="14" s="1"/>
  <c r="N14" i="1"/>
  <c r="I16" i="14"/>
  <c r="O127" i="10"/>
  <c r="P127" i="10" s="1"/>
  <c r="T127" i="10"/>
  <c r="S14" i="1"/>
  <c r="G95" i="10" l="1"/>
  <c r="H95" i="10" s="1"/>
  <c r="I95" i="10" s="1"/>
  <c r="I98" i="7" s="1"/>
  <c r="C100" i="17" s="1"/>
  <c r="T95" i="10"/>
  <c r="U95" i="10" s="1"/>
  <c r="O98" i="7" s="1"/>
  <c r="Q98" i="7"/>
  <c r="O95" i="10"/>
  <c r="P95" i="10" s="1"/>
  <c r="H98" i="7"/>
  <c r="X95" i="10"/>
  <c r="K98" i="7" s="1"/>
  <c r="G100" i="17" s="1"/>
  <c r="F15" i="1"/>
  <c r="K16" i="14"/>
  <c r="Z14" i="1"/>
  <c r="W14" i="1"/>
  <c r="U127" i="10"/>
  <c r="O14" i="1" s="1"/>
  <c r="J16" i="14" s="1"/>
  <c r="Q127" i="10"/>
  <c r="R127" i="10" s="1"/>
  <c r="S127" i="10" s="1"/>
  <c r="U14" i="1" s="1"/>
  <c r="T14" i="1"/>
  <c r="Y127" i="10"/>
  <c r="V14" i="1" s="1"/>
  <c r="L16" i="14" s="1"/>
  <c r="F16" i="14"/>
  <c r="J14" i="1"/>
  <c r="E16" i="14" s="1"/>
  <c r="Q95" i="10" l="1"/>
  <c r="R95" i="10" s="1"/>
  <c r="S95" i="10" s="1"/>
  <c r="S98" i="7" s="1"/>
  <c r="J98" i="7"/>
  <c r="E100" i="17" s="1"/>
  <c r="F100" i="17"/>
  <c r="K100" i="17"/>
  <c r="F99" i="7"/>
  <c r="R98" i="7"/>
  <c r="J100" i="17" s="1"/>
  <c r="Y95" i="10"/>
  <c r="T98" i="7" s="1"/>
  <c r="L100" i="17" s="1"/>
  <c r="F123" i="1"/>
  <c r="B128" i="10"/>
  <c r="D17" i="14"/>
  <c r="E21" i="12"/>
  <c r="L15" i="1"/>
  <c r="D101" i="17" l="1"/>
  <c r="B96" i="10"/>
  <c r="L99" i="7"/>
  <c r="L128" i="10"/>
  <c r="E128" i="10"/>
  <c r="F128" i="10" s="1"/>
  <c r="H17" i="14"/>
  <c r="M15" i="1"/>
  <c r="M128" i="10"/>
  <c r="N128" i="10" s="1"/>
  <c r="M96" i="10" l="1"/>
  <c r="N96" i="10" s="1"/>
  <c r="H101" i="17"/>
  <c r="L96" i="10"/>
  <c r="E96" i="10"/>
  <c r="F96" i="10" s="1"/>
  <c r="O128" i="10"/>
  <c r="P128" i="10" s="1"/>
  <c r="S15" i="1"/>
  <c r="T128" i="10"/>
  <c r="I17" i="14"/>
  <c r="N15" i="1"/>
  <c r="X128" i="10"/>
  <c r="K15" i="1" s="1"/>
  <c r="H15" i="1"/>
  <c r="G128" i="10"/>
  <c r="H128" i="10" s="1"/>
  <c r="I128" i="10" s="1"/>
  <c r="I15" i="1" s="1"/>
  <c r="G96" i="10" l="1"/>
  <c r="H96" i="10" s="1"/>
  <c r="I96" i="10" s="1"/>
  <c r="I99" i="7" s="1"/>
  <c r="C101" i="17" s="1"/>
  <c r="X96" i="10"/>
  <c r="K99" i="7" s="1"/>
  <c r="G101" i="17" s="1"/>
  <c r="H99" i="7"/>
  <c r="O96" i="10"/>
  <c r="P96" i="10" s="1"/>
  <c r="T96" i="10"/>
  <c r="Q99" i="7"/>
  <c r="G21" i="12"/>
  <c r="G17" i="14"/>
  <c r="C17" i="14"/>
  <c r="I123" i="1"/>
  <c r="D21" i="12"/>
  <c r="F17" i="14"/>
  <c r="J15" i="1"/>
  <c r="E17" i="14" s="1"/>
  <c r="H123" i="1"/>
  <c r="F21" i="12"/>
  <c r="U128" i="10"/>
  <c r="O15" i="1" s="1"/>
  <c r="J17" i="14" s="1"/>
  <c r="T15" i="1"/>
  <c r="Q128" i="10"/>
  <c r="R128" i="10" s="1"/>
  <c r="S128" i="10" s="1"/>
  <c r="U15" i="1" s="1"/>
  <c r="Y128" i="10"/>
  <c r="V15" i="1" s="1"/>
  <c r="L17" i="14" s="1"/>
  <c r="K17" i="14"/>
  <c r="F16" i="1"/>
  <c r="W15" i="1"/>
  <c r="Z15" i="1"/>
  <c r="K101" i="17" l="1"/>
  <c r="F100" i="7"/>
  <c r="Y96" i="10"/>
  <c r="T99" i="7" s="1"/>
  <c r="L101" i="17" s="1"/>
  <c r="R99" i="7"/>
  <c r="J101" i="17" s="1"/>
  <c r="Q96" i="10"/>
  <c r="R96" i="10" s="1"/>
  <c r="S96" i="10" s="1"/>
  <c r="S99" i="7" s="1"/>
  <c r="U96" i="10"/>
  <c r="O99" i="7" s="1"/>
  <c r="F101" i="17"/>
  <c r="J99" i="7"/>
  <c r="E101" i="17" s="1"/>
  <c r="D18" i="14"/>
  <c r="L16" i="1"/>
  <c r="B129" i="10"/>
  <c r="D102" i="17" l="1"/>
  <c r="E38" i="19"/>
  <c r="F140" i="7"/>
  <c r="B97" i="10"/>
  <c r="L100" i="7"/>
  <c r="E129" i="10"/>
  <c r="F129" i="10" s="1"/>
  <c r="L129" i="10"/>
  <c r="H18" i="14"/>
  <c r="M16" i="1"/>
  <c r="M129" i="10"/>
  <c r="N129" i="10" s="1"/>
  <c r="E97" i="10" l="1"/>
  <c r="F97" i="10" s="1"/>
  <c r="L97" i="10"/>
  <c r="M97" i="10"/>
  <c r="N97" i="10" s="1"/>
  <c r="H102" i="17"/>
  <c r="T129" i="10"/>
  <c r="U129" i="10" s="1"/>
  <c r="O16" i="1" s="1"/>
  <c r="J18" i="14" s="1"/>
  <c r="O129" i="10"/>
  <c r="P129" i="10" s="1"/>
  <c r="S16" i="1"/>
  <c r="H16" i="1"/>
  <c r="X129" i="10"/>
  <c r="K16" i="1" s="1"/>
  <c r="G18" i="14" s="1"/>
  <c r="G129" i="10"/>
  <c r="H129" i="10" s="1"/>
  <c r="I129" i="10" s="1"/>
  <c r="I16" i="1" s="1"/>
  <c r="C18" i="14" s="1"/>
  <c r="I18" i="14"/>
  <c r="N16" i="1"/>
  <c r="O97" i="10" l="1"/>
  <c r="P97" i="10" s="1"/>
  <c r="Q100" i="7"/>
  <c r="T97" i="10"/>
  <c r="X97" i="10"/>
  <c r="K100" i="7" s="1"/>
  <c r="H100" i="7"/>
  <c r="G97" i="10"/>
  <c r="H97" i="10" s="1"/>
  <c r="I97" i="10" s="1"/>
  <c r="I100" i="7" s="1"/>
  <c r="U97" i="10"/>
  <c r="O100" i="7" s="1"/>
  <c r="J16" i="1"/>
  <c r="E18" i="14" s="1"/>
  <c r="F18" i="14"/>
  <c r="K18" i="14"/>
  <c r="F17" i="1"/>
  <c r="Z16" i="1"/>
  <c r="W16" i="1"/>
  <c r="Y129" i="10"/>
  <c r="V16" i="1" s="1"/>
  <c r="L18" i="14" s="1"/>
  <c r="Q129" i="10"/>
  <c r="R129" i="10" s="1"/>
  <c r="S129" i="10" s="1"/>
  <c r="U16" i="1" s="1"/>
  <c r="T16" i="1"/>
  <c r="D38" i="19" l="1"/>
  <c r="I140" i="7"/>
  <c r="C102" i="17"/>
  <c r="F102" i="17"/>
  <c r="F38" i="19"/>
  <c r="H140" i="7"/>
  <c r="J100" i="7"/>
  <c r="E102" i="17" s="1"/>
  <c r="G102" i="17"/>
  <c r="G38" i="19"/>
  <c r="Y97" i="10"/>
  <c r="T100" i="7" s="1"/>
  <c r="L102" i="17" s="1"/>
  <c r="Q97" i="10"/>
  <c r="R97" i="10" s="1"/>
  <c r="S97" i="10" s="1"/>
  <c r="S100" i="7" s="1"/>
  <c r="R100" i="7"/>
  <c r="J102" i="17" s="1"/>
  <c r="F101" i="7"/>
  <c r="K102" i="17"/>
  <c r="D19" i="14"/>
  <c r="B130" i="10"/>
  <c r="L17" i="1"/>
  <c r="D103" i="17" l="1"/>
  <c r="B98" i="10"/>
  <c r="L101" i="7"/>
  <c r="H19" i="14"/>
  <c r="M17" i="1"/>
  <c r="M130" i="10"/>
  <c r="N130" i="10" s="1"/>
  <c r="E130" i="10"/>
  <c r="F130" i="10" s="1"/>
  <c r="L130" i="10"/>
  <c r="M98" i="10" l="1"/>
  <c r="N98" i="10" s="1"/>
  <c r="H103" i="17"/>
  <c r="E98" i="10"/>
  <c r="F98" i="10" s="1"/>
  <c r="L98" i="10"/>
  <c r="H17" i="1"/>
  <c r="X130" i="10"/>
  <c r="K17" i="1" s="1"/>
  <c r="G19" i="14" s="1"/>
  <c r="G130" i="10"/>
  <c r="H130" i="10" s="1"/>
  <c r="I130" i="10" s="1"/>
  <c r="I17" i="1" s="1"/>
  <c r="C19" i="14" s="1"/>
  <c r="S17" i="1"/>
  <c r="T130" i="10"/>
  <c r="O130" i="10"/>
  <c r="P130" i="10" s="1"/>
  <c r="I19" i="14"/>
  <c r="N17" i="1"/>
  <c r="X98" i="10" l="1"/>
  <c r="K101" i="7" s="1"/>
  <c r="G103" i="17" s="1"/>
  <c r="H101" i="7"/>
  <c r="G98" i="10"/>
  <c r="H98" i="10" s="1"/>
  <c r="I98" i="10" s="1"/>
  <c r="I101" i="7" s="1"/>
  <c r="C103" i="17" s="1"/>
  <c r="Q101" i="7"/>
  <c r="T98" i="10"/>
  <c r="O98" i="10"/>
  <c r="P98" i="10" s="1"/>
  <c r="K19" i="14"/>
  <c r="F18" i="1"/>
  <c r="Y130" i="10"/>
  <c r="V17" i="1" s="1"/>
  <c r="L19" i="14" s="1"/>
  <c r="Q130" i="10"/>
  <c r="R130" i="10" s="1"/>
  <c r="S130" i="10" s="1"/>
  <c r="U17" i="1" s="1"/>
  <c r="T17" i="1"/>
  <c r="U130" i="10"/>
  <c r="O17" i="1" s="1"/>
  <c r="J19" i="14" s="1"/>
  <c r="W17" i="1"/>
  <c r="Z17" i="1"/>
  <c r="F19" i="14"/>
  <c r="J17" i="1"/>
  <c r="E19" i="14" s="1"/>
  <c r="R101" i="7" l="1"/>
  <c r="J103" i="17" s="1"/>
  <c r="Y98" i="10"/>
  <c r="T101" i="7" s="1"/>
  <c r="L103" i="17" s="1"/>
  <c r="Q98" i="10"/>
  <c r="R98" i="10" s="1"/>
  <c r="S98" i="10" s="1"/>
  <c r="S101" i="7" s="1"/>
  <c r="F102" i="7"/>
  <c r="K103" i="17"/>
  <c r="U98" i="10"/>
  <c r="O101" i="7" s="1"/>
  <c r="F103" i="17"/>
  <c r="J101" i="7"/>
  <c r="E103" i="17" s="1"/>
  <c r="D20" i="14"/>
  <c r="B131" i="10"/>
  <c r="L18" i="1"/>
  <c r="D104" i="17" l="1"/>
  <c r="B99" i="10"/>
  <c r="L102" i="7"/>
  <c r="H20" i="14"/>
  <c r="M131" i="10"/>
  <c r="N131" i="10" s="1"/>
  <c r="M18" i="1"/>
  <c r="L131" i="10"/>
  <c r="E131" i="10"/>
  <c r="F131" i="10" s="1"/>
  <c r="M99" i="10" l="1"/>
  <c r="N99" i="10" s="1"/>
  <c r="H104" i="17"/>
  <c r="L99" i="10"/>
  <c r="E99" i="10"/>
  <c r="F99" i="10" s="1"/>
  <c r="H18" i="1"/>
  <c r="X131" i="10"/>
  <c r="K18" i="1" s="1"/>
  <c r="G20" i="14" s="1"/>
  <c r="N18" i="1"/>
  <c r="I20" i="14"/>
  <c r="T131" i="10"/>
  <c r="O131" i="10"/>
  <c r="P131" i="10" s="1"/>
  <c r="S18" i="1"/>
  <c r="G131" i="10"/>
  <c r="H131" i="10" s="1"/>
  <c r="I131" i="10" s="1"/>
  <c r="I18" i="1" s="1"/>
  <c r="C20" i="14" s="1"/>
  <c r="G99" i="10" l="1"/>
  <c r="H99" i="10" s="1"/>
  <c r="I99" i="10" s="1"/>
  <c r="I102" i="7" s="1"/>
  <c r="C104" i="17" s="1"/>
  <c r="T99" i="10"/>
  <c r="U99" i="10" s="1"/>
  <c r="O102" i="7" s="1"/>
  <c r="O99" i="10"/>
  <c r="P99" i="10" s="1"/>
  <c r="Q102" i="7"/>
  <c r="H102" i="7"/>
  <c r="X99" i="10"/>
  <c r="K102" i="7" s="1"/>
  <c r="G104" i="17" s="1"/>
  <c r="U131" i="10"/>
  <c r="O18" i="1" s="1"/>
  <c r="J20" i="14" s="1"/>
  <c r="Y131" i="10"/>
  <c r="V18" i="1" s="1"/>
  <c r="L20" i="14" s="1"/>
  <c r="Q131" i="10"/>
  <c r="R131" i="10" s="1"/>
  <c r="S131" i="10" s="1"/>
  <c r="U18" i="1" s="1"/>
  <c r="T18" i="1"/>
  <c r="Z18" i="1"/>
  <c r="W18" i="1"/>
  <c r="K20" i="14"/>
  <c r="F19" i="1"/>
  <c r="J18" i="1"/>
  <c r="E20" i="14" s="1"/>
  <c r="F20" i="14"/>
  <c r="Q99" i="10" l="1"/>
  <c r="R99" i="10" s="1"/>
  <c r="S99" i="10" s="1"/>
  <c r="S102" i="7" s="1"/>
  <c r="J102" i="7"/>
  <c r="E104" i="17" s="1"/>
  <c r="F104" i="17"/>
  <c r="K104" i="17"/>
  <c r="F103" i="7"/>
  <c r="R102" i="7"/>
  <c r="J104" i="17" s="1"/>
  <c r="Y99" i="10"/>
  <c r="T102" i="7" s="1"/>
  <c r="L104" i="17" s="1"/>
  <c r="D21" i="14"/>
  <c r="L19" i="1"/>
  <c r="B132" i="10"/>
  <c r="D105" i="17" l="1"/>
  <c r="L103" i="7"/>
  <c r="B100" i="10"/>
  <c r="E132" i="10"/>
  <c r="F132" i="10" s="1"/>
  <c r="L132" i="10"/>
  <c r="H21" i="14"/>
  <c r="M19" i="1"/>
  <c r="M132" i="10"/>
  <c r="N132" i="10" s="1"/>
  <c r="E100" i="10" l="1"/>
  <c r="F100" i="10" s="1"/>
  <c r="L100" i="10"/>
  <c r="M100" i="10"/>
  <c r="N100" i="10" s="1"/>
  <c r="H105" i="17"/>
  <c r="X132" i="10"/>
  <c r="K19" i="1" s="1"/>
  <c r="G21" i="14" s="1"/>
  <c r="G132" i="10"/>
  <c r="H132" i="10" s="1"/>
  <c r="I132" i="10" s="1"/>
  <c r="I19" i="1" s="1"/>
  <c r="C21" i="14" s="1"/>
  <c r="H19" i="1"/>
  <c r="S19" i="1"/>
  <c r="O132" i="10"/>
  <c r="P132" i="10" s="1"/>
  <c r="T132" i="10"/>
  <c r="U132" i="10" s="1"/>
  <c r="O19" i="1" s="1"/>
  <c r="J21" i="14" s="1"/>
  <c r="I21" i="14"/>
  <c r="N19" i="1"/>
  <c r="T100" i="10" l="1"/>
  <c r="U100" i="10" s="1"/>
  <c r="O103" i="7" s="1"/>
  <c r="Q103" i="7"/>
  <c r="O100" i="10"/>
  <c r="P100" i="10" s="1"/>
  <c r="X100" i="10"/>
  <c r="K103" i="7" s="1"/>
  <c r="G105" i="17" s="1"/>
  <c r="G100" i="10"/>
  <c r="H100" i="10" s="1"/>
  <c r="I100" i="10" s="1"/>
  <c r="I103" i="7" s="1"/>
  <c r="C105" i="17" s="1"/>
  <c r="H103" i="7"/>
  <c r="F21" i="14"/>
  <c r="J19" i="1"/>
  <c r="E21" i="14" s="1"/>
  <c r="T19" i="1"/>
  <c r="Y132" i="10"/>
  <c r="V19" i="1" s="1"/>
  <c r="L21" i="14" s="1"/>
  <c r="Q132" i="10"/>
  <c r="R132" i="10" s="1"/>
  <c r="S132" i="10" s="1"/>
  <c r="U19" i="1" s="1"/>
  <c r="F20" i="1"/>
  <c r="K21" i="14"/>
  <c r="Z19" i="1"/>
  <c r="W19" i="1"/>
  <c r="F104" i="7" l="1"/>
  <c r="K105" i="17"/>
  <c r="J103" i="7"/>
  <c r="E105" i="17" s="1"/>
  <c r="F105" i="17"/>
  <c r="R103" i="7"/>
  <c r="J105" i="17" s="1"/>
  <c r="Q100" i="10"/>
  <c r="R100" i="10" s="1"/>
  <c r="S100" i="10" s="1"/>
  <c r="S103" i="7" s="1"/>
  <c r="Y100" i="10"/>
  <c r="T103" i="7" s="1"/>
  <c r="L105" i="17" s="1"/>
  <c r="D22" i="14"/>
  <c r="L20" i="1"/>
  <c r="B133" i="10"/>
  <c r="E22" i="12"/>
  <c r="F124" i="1"/>
  <c r="D106" i="17" l="1"/>
  <c r="B101" i="10"/>
  <c r="L104" i="7"/>
  <c r="E133" i="10"/>
  <c r="F133" i="10" s="1"/>
  <c r="L133" i="10"/>
  <c r="H22" i="14"/>
  <c r="M133" i="10"/>
  <c r="N133" i="10" s="1"/>
  <c r="M20" i="1"/>
  <c r="M101" i="10" l="1"/>
  <c r="N101" i="10" s="1"/>
  <c r="H106" i="17"/>
  <c r="E101" i="10"/>
  <c r="F101" i="10" s="1"/>
  <c r="L101" i="10"/>
  <c r="I22" i="14"/>
  <c r="N20" i="1"/>
  <c r="O133" i="10"/>
  <c r="P133" i="10" s="1"/>
  <c r="S20" i="1"/>
  <c r="T133" i="10"/>
  <c r="X133" i="10"/>
  <c r="K20" i="1" s="1"/>
  <c r="H20" i="1"/>
  <c r="G133" i="10"/>
  <c r="H133" i="10" s="1"/>
  <c r="I133" i="10" s="1"/>
  <c r="I20" i="1" s="1"/>
  <c r="T101" i="10" l="1"/>
  <c r="U101" i="10" s="1"/>
  <c r="O104" i="7" s="1"/>
  <c r="Q104" i="7"/>
  <c r="O101" i="10"/>
  <c r="P101" i="10" s="1"/>
  <c r="G101" i="10"/>
  <c r="H101" i="10" s="1"/>
  <c r="I101" i="10" s="1"/>
  <c r="I104" i="7" s="1"/>
  <c r="C106" i="17" s="1"/>
  <c r="X101" i="10"/>
  <c r="K104" i="7" s="1"/>
  <c r="G106" i="17" s="1"/>
  <c r="H104" i="7"/>
  <c r="U133" i="10"/>
  <c r="O20" i="1" s="1"/>
  <c r="J22" i="14" s="1"/>
  <c r="Y133" i="10"/>
  <c r="V20" i="1" s="1"/>
  <c r="L22" i="14" s="1"/>
  <c r="Q133" i="10"/>
  <c r="R133" i="10" s="1"/>
  <c r="S133" i="10" s="1"/>
  <c r="U20" i="1" s="1"/>
  <c r="T20" i="1"/>
  <c r="F21" i="1"/>
  <c r="K22" i="14"/>
  <c r="F22" i="14"/>
  <c r="J20" i="1"/>
  <c r="E22" i="14" s="1"/>
  <c r="H124" i="1"/>
  <c r="F22" i="12"/>
  <c r="Z20" i="1"/>
  <c r="W20" i="1"/>
  <c r="C22" i="14"/>
  <c r="I124" i="1"/>
  <c r="D22" i="12"/>
  <c r="G22" i="14"/>
  <c r="G22" i="12"/>
  <c r="Q101" i="10" l="1"/>
  <c r="R101" i="10" s="1"/>
  <c r="S101" i="10" s="1"/>
  <c r="S104" i="7" s="1"/>
  <c r="J104" i="7"/>
  <c r="E106" i="17" s="1"/>
  <c r="F106" i="17"/>
  <c r="K106" i="17"/>
  <c r="F105" i="7"/>
  <c r="R104" i="7"/>
  <c r="J106" i="17" s="1"/>
  <c r="Y101" i="10"/>
  <c r="T104" i="7" s="1"/>
  <c r="L106" i="17" s="1"/>
  <c r="D23" i="14"/>
  <c r="B134" i="10"/>
  <c r="L21" i="1"/>
  <c r="D107" i="17" l="1"/>
  <c r="E39" i="19"/>
  <c r="L105" i="7"/>
  <c r="B102" i="10"/>
  <c r="F141" i="7"/>
  <c r="H23" i="14"/>
  <c r="M134" i="10"/>
  <c r="N134" i="10" s="1"/>
  <c r="M21" i="1"/>
  <c r="E134" i="10"/>
  <c r="F134" i="10" s="1"/>
  <c r="L134" i="10"/>
  <c r="L102" i="10" l="1"/>
  <c r="E102" i="10"/>
  <c r="F102" i="10" s="1"/>
  <c r="M102" i="10"/>
  <c r="N102" i="10" s="1"/>
  <c r="H107" i="17"/>
  <c r="H21" i="1"/>
  <c r="G134" i="10"/>
  <c r="H134" i="10" s="1"/>
  <c r="I134" i="10" s="1"/>
  <c r="I21" i="1" s="1"/>
  <c r="C23" i="14" s="1"/>
  <c r="X134" i="10"/>
  <c r="K21" i="1" s="1"/>
  <c r="G23" i="14" s="1"/>
  <c r="O134" i="10"/>
  <c r="P134" i="10" s="1"/>
  <c r="T134" i="10"/>
  <c r="S21" i="1"/>
  <c r="N21" i="1"/>
  <c r="I23" i="14"/>
  <c r="O102" i="10" l="1"/>
  <c r="P102" i="10" s="1"/>
  <c r="T102" i="10"/>
  <c r="Q105" i="7"/>
  <c r="X102" i="10"/>
  <c r="K105" i="7" s="1"/>
  <c r="G102" i="10"/>
  <c r="H102" i="10" s="1"/>
  <c r="I102" i="10" s="1"/>
  <c r="I105" i="7" s="1"/>
  <c r="H105" i="7"/>
  <c r="U102" i="10"/>
  <c r="O105" i="7" s="1"/>
  <c r="Z21" i="1"/>
  <c r="W21" i="1"/>
  <c r="F22" i="1"/>
  <c r="K23" i="14"/>
  <c r="U134" i="10"/>
  <c r="O21" i="1" s="1"/>
  <c r="J23" i="14" s="1"/>
  <c r="Y134" i="10"/>
  <c r="V21" i="1" s="1"/>
  <c r="L23" i="14" s="1"/>
  <c r="Q134" i="10"/>
  <c r="R134" i="10" s="1"/>
  <c r="S134" i="10" s="1"/>
  <c r="U21" i="1" s="1"/>
  <c r="T21" i="1"/>
  <c r="J21" i="1"/>
  <c r="E23" i="14" s="1"/>
  <c r="F23" i="14"/>
  <c r="F107" i="17" l="1"/>
  <c r="F39" i="19"/>
  <c r="H141" i="7"/>
  <c r="J105" i="7"/>
  <c r="E107" i="17" s="1"/>
  <c r="D39" i="19"/>
  <c r="I141" i="7"/>
  <c r="C107" i="17"/>
  <c r="G107" i="17"/>
  <c r="G39" i="19"/>
  <c r="F106" i="7"/>
  <c r="K107" i="17"/>
  <c r="R105" i="7"/>
  <c r="J107" i="17" s="1"/>
  <c r="Y102" i="10"/>
  <c r="T105" i="7" s="1"/>
  <c r="L107" i="17" s="1"/>
  <c r="Q102" i="10"/>
  <c r="R102" i="10" s="1"/>
  <c r="S102" i="10" s="1"/>
  <c r="S105" i="7" s="1"/>
  <c r="D24" i="14"/>
  <c r="L22" i="1"/>
  <c r="B135" i="10"/>
  <c r="D108" i="17" l="1"/>
  <c r="B103" i="10"/>
  <c r="L106" i="7"/>
  <c r="E135" i="10"/>
  <c r="F135" i="10" s="1"/>
  <c r="L135" i="10"/>
  <c r="H24" i="14"/>
  <c r="M22" i="1"/>
  <c r="M135" i="10"/>
  <c r="N135" i="10" s="1"/>
  <c r="M103" i="10" l="1"/>
  <c r="N103" i="10" s="1"/>
  <c r="H108" i="17"/>
  <c r="E103" i="10"/>
  <c r="F103" i="10" s="1"/>
  <c r="L103" i="10"/>
  <c r="I24" i="14"/>
  <c r="N22" i="1"/>
  <c r="O135" i="10"/>
  <c r="P135" i="10" s="1"/>
  <c r="S22" i="1"/>
  <c r="T135" i="10"/>
  <c r="X135" i="10"/>
  <c r="K22" i="1" s="1"/>
  <c r="G24" i="14" s="1"/>
  <c r="G135" i="10"/>
  <c r="H135" i="10" s="1"/>
  <c r="I135" i="10" s="1"/>
  <c r="I22" i="1" s="1"/>
  <c r="C24" i="14" s="1"/>
  <c r="H22" i="1"/>
  <c r="O103" i="10" l="1"/>
  <c r="P103" i="10" s="1"/>
  <c r="T103" i="10"/>
  <c r="U103" i="10" s="1"/>
  <c r="O106" i="7" s="1"/>
  <c r="Q106" i="7"/>
  <c r="X103" i="10"/>
  <c r="K106" i="7" s="1"/>
  <c r="G108" i="17" s="1"/>
  <c r="G103" i="10"/>
  <c r="H103" i="10" s="1"/>
  <c r="I103" i="10" s="1"/>
  <c r="I106" i="7" s="1"/>
  <c r="C108" i="17" s="1"/>
  <c r="H106" i="7"/>
  <c r="J22" i="1"/>
  <c r="E24" i="14" s="1"/>
  <c r="F24" i="14"/>
  <c r="U135" i="10"/>
  <c r="O22" i="1" s="1"/>
  <c r="J24" i="14" s="1"/>
  <c r="T22" i="1"/>
  <c r="Y135" i="10"/>
  <c r="V22" i="1" s="1"/>
  <c r="L24" i="14" s="1"/>
  <c r="Q135" i="10"/>
  <c r="R135" i="10" s="1"/>
  <c r="S135" i="10" s="1"/>
  <c r="U22" i="1" s="1"/>
  <c r="F23" i="1"/>
  <c r="K24" i="14"/>
  <c r="W22" i="1"/>
  <c r="Z22" i="1"/>
  <c r="J106" i="7" l="1"/>
  <c r="E108" i="17" s="1"/>
  <c r="F108" i="17"/>
  <c r="K108" i="17"/>
  <c r="F107" i="7"/>
  <c r="Q103" i="10"/>
  <c r="R103" i="10" s="1"/>
  <c r="S103" i="10" s="1"/>
  <c r="S106" i="7" s="1"/>
  <c r="R106" i="7"/>
  <c r="J108" i="17" s="1"/>
  <c r="Y103" i="10"/>
  <c r="T106" i="7" s="1"/>
  <c r="L108" i="17" s="1"/>
  <c r="D25" i="14"/>
  <c r="L23" i="1"/>
  <c r="B136" i="10"/>
  <c r="D109" i="17" l="1"/>
  <c r="B104" i="10"/>
  <c r="L107" i="7"/>
  <c r="H25" i="14"/>
  <c r="M136" i="10"/>
  <c r="N136" i="10" s="1"/>
  <c r="M23" i="1"/>
  <c r="L136" i="10"/>
  <c r="E136" i="10"/>
  <c r="F136" i="10" s="1"/>
  <c r="M104" i="10" l="1"/>
  <c r="N104" i="10" s="1"/>
  <c r="H109" i="17"/>
  <c r="L104" i="10"/>
  <c r="E104" i="10"/>
  <c r="F104" i="10" s="1"/>
  <c r="G136" i="10"/>
  <c r="H136" i="10" s="1"/>
  <c r="I136" i="10" s="1"/>
  <c r="I23" i="1" s="1"/>
  <c r="C25" i="14" s="1"/>
  <c r="I25" i="14"/>
  <c r="N23" i="1"/>
  <c r="O136" i="10"/>
  <c r="P136" i="10" s="1"/>
  <c r="S23" i="1"/>
  <c r="T136" i="10"/>
  <c r="H23" i="1"/>
  <c r="X136" i="10"/>
  <c r="K23" i="1" s="1"/>
  <c r="G25" i="14" s="1"/>
  <c r="G104" i="10" l="1"/>
  <c r="H104" i="10" s="1"/>
  <c r="I104" i="10" s="1"/>
  <c r="I107" i="7" s="1"/>
  <c r="C109" i="17" s="1"/>
  <c r="O104" i="10"/>
  <c r="P104" i="10" s="1"/>
  <c r="T104" i="10"/>
  <c r="Q107" i="7"/>
  <c r="X104" i="10"/>
  <c r="K107" i="7" s="1"/>
  <c r="G109" i="17" s="1"/>
  <c r="H107" i="7"/>
  <c r="F25" i="14"/>
  <c r="J23" i="1"/>
  <c r="E25" i="14" s="1"/>
  <c r="U136" i="10"/>
  <c r="O23" i="1" s="1"/>
  <c r="J25" i="14" s="1"/>
  <c r="Y136" i="10"/>
  <c r="V23" i="1" s="1"/>
  <c r="L25" i="14" s="1"/>
  <c r="T23" i="1"/>
  <c r="Q136" i="10"/>
  <c r="R136" i="10" s="1"/>
  <c r="S136" i="10" s="1"/>
  <c r="U23" i="1" s="1"/>
  <c r="K25" i="14"/>
  <c r="F24" i="1"/>
  <c r="Z23" i="1"/>
  <c r="W23" i="1"/>
  <c r="J107" i="7" l="1"/>
  <c r="E109" i="17" s="1"/>
  <c r="F109" i="17"/>
  <c r="K109" i="17"/>
  <c r="F108" i="7"/>
  <c r="U104" i="10"/>
  <c r="O107" i="7" s="1"/>
  <c r="Q104" i="10"/>
  <c r="R104" i="10" s="1"/>
  <c r="S104" i="10" s="1"/>
  <c r="S107" i="7" s="1"/>
  <c r="Y104" i="10"/>
  <c r="T107" i="7" s="1"/>
  <c r="L109" i="17" s="1"/>
  <c r="R107" i="7"/>
  <c r="J109" i="17" s="1"/>
  <c r="D26" i="14"/>
  <c r="B137" i="10"/>
  <c r="L24" i="1"/>
  <c r="D110" i="17" l="1"/>
  <c r="L108" i="7"/>
  <c r="B105" i="10"/>
  <c r="L137" i="10"/>
  <c r="E137" i="10"/>
  <c r="F137" i="10" s="1"/>
  <c r="H26" i="14"/>
  <c r="M137" i="10"/>
  <c r="N137" i="10" s="1"/>
  <c r="M24" i="1"/>
  <c r="E105" i="10" l="1"/>
  <c r="F105" i="10" s="1"/>
  <c r="L105" i="10"/>
  <c r="M105" i="10"/>
  <c r="N105" i="10" s="1"/>
  <c r="H110" i="17"/>
  <c r="G137" i="10"/>
  <c r="H137" i="10" s="1"/>
  <c r="I137" i="10" s="1"/>
  <c r="I24" i="1" s="1"/>
  <c r="C26" i="14" s="1"/>
  <c r="T137" i="10"/>
  <c r="S24" i="1"/>
  <c r="O137" i="10"/>
  <c r="P137" i="10" s="1"/>
  <c r="I26" i="14"/>
  <c r="N24" i="1"/>
  <c r="X137" i="10"/>
  <c r="K24" i="1" s="1"/>
  <c r="G26" i="14" s="1"/>
  <c r="H24" i="1"/>
  <c r="O105" i="10" l="1"/>
  <c r="P105" i="10" s="1"/>
  <c r="Q108" i="7"/>
  <c r="T105" i="10"/>
  <c r="H108" i="7"/>
  <c r="G105" i="10"/>
  <c r="H105" i="10" s="1"/>
  <c r="I105" i="10" s="1"/>
  <c r="I108" i="7" s="1"/>
  <c r="C110" i="17" s="1"/>
  <c r="X105" i="10"/>
  <c r="K108" i="7" s="1"/>
  <c r="G110" i="17" s="1"/>
  <c r="Q137" i="10"/>
  <c r="R137" i="10" s="1"/>
  <c r="S137" i="10" s="1"/>
  <c r="U24" i="1" s="1"/>
  <c r="Z24" i="1"/>
  <c r="W24" i="1"/>
  <c r="F25" i="1"/>
  <c r="K26" i="14"/>
  <c r="J24" i="1"/>
  <c r="E26" i="14" s="1"/>
  <c r="F26" i="14"/>
  <c r="U137" i="10"/>
  <c r="O24" i="1" s="1"/>
  <c r="J26" i="14" s="1"/>
  <c r="T24" i="1"/>
  <c r="Y137" i="10"/>
  <c r="V24" i="1" s="1"/>
  <c r="L26" i="14" s="1"/>
  <c r="J108" i="7" l="1"/>
  <c r="E110" i="17" s="1"/>
  <c r="F110" i="17"/>
  <c r="U105" i="10"/>
  <c r="O108" i="7" s="1"/>
  <c r="R108" i="7"/>
  <c r="J110" i="17" s="1"/>
  <c r="Q105" i="10"/>
  <c r="R105" i="10" s="1"/>
  <c r="S105" i="10" s="1"/>
  <c r="S108" i="7" s="1"/>
  <c r="Y105" i="10"/>
  <c r="T108" i="7" s="1"/>
  <c r="L110" i="17" s="1"/>
  <c r="K110" i="17"/>
  <c r="F109" i="7"/>
  <c r="E23" i="12"/>
  <c r="D27" i="14"/>
  <c r="L25" i="1"/>
  <c r="B138" i="10"/>
  <c r="F125" i="1"/>
  <c r="B106" i="10" l="1"/>
  <c r="L106" i="10" s="1"/>
  <c r="D111" i="17"/>
  <c r="L109" i="7"/>
  <c r="E138" i="10"/>
  <c r="F138" i="10" s="1"/>
  <c r="L138" i="10"/>
  <c r="H27" i="14"/>
  <c r="M25" i="1"/>
  <c r="M138" i="10"/>
  <c r="N138" i="10" s="1"/>
  <c r="E106" i="10" l="1"/>
  <c r="F106" i="10" s="1"/>
  <c r="G106" i="10" s="1"/>
  <c r="H106" i="10" s="1"/>
  <c r="I106" i="10" s="1"/>
  <c r="I109" i="7" s="1"/>
  <c r="C111" i="17" s="1"/>
  <c r="M106" i="10"/>
  <c r="N106" i="10" s="1"/>
  <c r="H111" i="17"/>
  <c r="X106" i="10"/>
  <c r="K109" i="7" s="1"/>
  <c r="G111" i="17" s="1"/>
  <c r="H109" i="7"/>
  <c r="T138" i="10"/>
  <c r="U138" i="10" s="1"/>
  <c r="O25" i="1" s="1"/>
  <c r="J27" i="14" s="1"/>
  <c r="O138" i="10"/>
  <c r="P138" i="10" s="1"/>
  <c r="S25" i="1"/>
  <c r="I27" i="14"/>
  <c r="N25" i="1"/>
  <c r="G138" i="10"/>
  <c r="H138" i="10" s="1"/>
  <c r="I138" i="10" s="1"/>
  <c r="I25" i="1" s="1"/>
  <c r="X138" i="10"/>
  <c r="K25" i="1" s="1"/>
  <c r="H25" i="1"/>
  <c r="J109" i="7" l="1"/>
  <c r="E111" i="17" s="1"/>
  <c r="F111" i="17"/>
  <c r="O106" i="10"/>
  <c r="P106" i="10" s="1"/>
  <c r="T106" i="10"/>
  <c r="Q109" i="7"/>
  <c r="F27" i="14"/>
  <c r="F23" i="12"/>
  <c r="H125" i="1"/>
  <c r="J25" i="1"/>
  <c r="E27" i="14" s="1"/>
  <c r="G27" i="14"/>
  <c r="G23" i="12"/>
  <c r="K27" i="14"/>
  <c r="F26" i="1"/>
  <c r="C27" i="14"/>
  <c r="D23" i="12"/>
  <c r="I125" i="1"/>
  <c r="W25" i="1"/>
  <c r="Z25" i="1"/>
  <c r="T25" i="1"/>
  <c r="Q138" i="10"/>
  <c r="R138" i="10" s="1"/>
  <c r="S138" i="10" s="1"/>
  <c r="U25" i="1" s="1"/>
  <c r="Y138" i="10"/>
  <c r="V25" i="1" s="1"/>
  <c r="L27" i="14" s="1"/>
  <c r="K111" i="17" l="1"/>
  <c r="F110" i="7"/>
  <c r="U106" i="10"/>
  <c r="O109" i="7" s="1"/>
  <c r="R109" i="7"/>
  <c r="J111" i="17" s="1"/>
  <c r="Q106" i="10"/>
  <c r="R106" i="10" s="1"/>
  <c r="S106" i="10" s="1"/>
  <c r="S109" i="7" s="1"/>
  <c r="Y106" i="10"/>
  <c r="T109" i="7" s="1"/>
  <c r="L111" i="17" s="1"/>
  <c r="D28" i="14"/>
  <c r="B139" i="10"/>
  <c r="L26" i="1"/>
  <c r="L110" i="7" l="1"/>
  <c r="M107" i="10" s="1"/>
  <c r="D112" i="17"/>
  <c r="E40" i="19"/>
  <c r="F142" i="7"/>
  <c r="B107" i="10"/>
  <c r="H28" i="14"/>
  <c r="M139" i="10"/>
  <c r="N139" i="10" s="1"/>
  <c r="M26" i="1"/>
  <c r="L139" i="10"/>
  <c r="E139" i="10"/>
  <c r="F139" i="10" s="1"/>
  <c r="H112" i="17" l="1"/>
  <c r="L107" i="10"/>
  <c r="E107" i="10"/>
  <c r="F107" i="10" s="1"/>
  <c r="N107" i="10"/>
  <c r="X139" i="10"/>
  <c r="K26" i="1" s="1"/>
  <c r="G28" i="14" s="1"/>
  <c r="H26" i="1"/>
  <c r="G139" i="10"/>
  <c r="H139" i="10" s="1"/>
  <c r="I139" i="10" s="1"/>
  <c r="I26" i="1" s="1"/>
  <c r="C28" i="14" s="1"/>
  <c r="S26" i="1"/>
  <c r="O139" i="10"/>
  <c r="P139" i="10" s="1"/>
  <c r="T139" i="10"/>
  <c r="U139" i="10" s="1"/>
  <c r="O26" i="1" s="1"/>
  <c r="J28" i="14" s="1"/>
  <c r="N26" i="1"/>
  <c r="I28" i="14"/>
  <c r="O107" i="10" l="1"/>
  <c r="P107" i="10" s="1"/>
  <c r="T107" i="10"/>
  <c r="Q110" i="7"/>
  <c r="G107" i="10"/>
  <c r="H107" i="10" s="1"/>
  <c r="I107" i="10" s="1"/>
  <c r="I110" i="7" s="1"/>
  <c r="X107" i="10"/>
  <c r="K110" i="7" s="1"/>
  <c r="H110" i="7"/>
  <c r="U107" i="10"/>
  <c r="O110" i="7" s="1"/>
  <c r="Z26" i="1"/>
  <c r="W26" i="1"/>
  <c r="K28" i="14"/>
  <c r="F27" i="1"/>
  <c r="Q139" i="10"/>
  <c r="R139" i="10" s="1"/>
  <c r="S139" i="10" s="1"/>
  <c r="U26" i="1" s="1"/>
  <c r="Y139" i="10"/>
  <c r="V26" i="1" s="1"/>
  <c r="L28" i="14" s="1"/>
  <c r="T26" i="1"/>
  <c r="J26" i="1"/>
  <c r="E28" i="14" s="1"/>
  <c r="F28" i="14"/>
  <c r="F112" i="17" l="1"/>
  <c r="F40" i="19"/>
  <c r="J110" i="7"/>
  <c r="E112" i="17" s="1"/>
  <c r="H142" i="7"/>
  <c r="G112" i="17"/>
  <c r="G40" i="19"/>
  <c r="D40" i="19"/>
  <c r="I142" i="7"/>
  <c r="C112" i="17"/>
  <c r="K112" i="17"/>
  <c r="F111" i="7"/>
  <c r="Y107" i="10"/>
  <c r="T110" i="7" s="1"/>
  <c r="L112" i="17" s="1"/>
  <c r="Q107" i="10"/>
  <c r="R107" i="10" s="1"/>
  <c r="S107" i="10" s="1"/>
  <c r="S110" i="7" s="1"/>
  <c r="L111" i="7" s="1"/>
  <c r="R110" i="7"/>
  <c r="J112" i="17" s="1"/>
  <c r="D29" i="14"/>
  <c r="L27" i="1"/>
  <c r="B140" i="10"/>
  <c r="M108" i="10" l="1"/>
  <c r="H113" i="17"/>
  <c r="D113" i="17"/>
  <c r="B108" i="10"/>
  <c r="E140" i="10"/>
  <c r="F140" i="10" s="1"/>
  <c r="L140" i="10"/>
  <c r="H29" i="14"/>
  <c r="M27" i="1"/>
  <c r="M140" i="10"/>
  <c r="N140" i="10" s="1"/>
  <c r="N108" i="10" l="1"/>
  <c r="Q111" i="7" s="1"/>
  <c r="E108" i="10"/>
  <c r="F108" i="10" s="1"/>
  <c r="L108" i="10"/>
  <c r="I29" i="14"/>
  <c r="N27" i="1"/>
  <c r="X140" i="10"/>
  <c r="K27" i="1" s="1"/>
  <c r="G29" i="14" s="1"/>
  <c r="G140" i="10"/>
  <c r="H140" i="10" s="1"/>
  <c r="I140" i="10" s="1"/>
  <c r="I27" i="1" s="1"/>
  <c r="C29" i="14" s="1"/>
  <c r="H27" i="1"/>
  <c r="O140" i="10"/>
  <c r="P140" i="10" s="1"/>
  <c r="S27" i="1"/>
  <c r="T140" i="10"/>
  <c r="U140" i="10" s="1"/>
  <c r="O27" i="1" s="1"/>
  <c r="J29" i="14" s="1"/>
  <c r="T108" i="10" l="1"/>
  <c r="U108" i="10" s="1"/>
  <c r="O111" i="7" s="1"/>
  <c r="O108" i="10"/>
  <c r="P108" i="10" s="1"/>
  <c r="K113" i="17"/>
  <c r="F112" i="7"/>
  <c r="H111" i="7"/>
  <c r="X108" i="10"/>
  <c r="K111" i="7" s="1"/>
  <c r="G113" i="17" s="1"/>
  <c r="G108" i="10"/>
  <c r="H108" i="10" s="1"/>
  <c r="I108" i="10" s="1"/>
  <c r="I111" i="7" s="1"/>
  <c r="C113" i="17" s="1"/>
  <c r="F28" i="1"/>
  <c r="K29" i="14"/>
  <c r="J27" i="1"/>
  <c r="E29" i="14" s="1"/>
  <c r="F29" i="14"/>
  <c r="W27" i="1"/>
  <c r="Z27" i="1"/>
  <c r="Y140" i="10"/>
  <c r="V27" i="1" s="1"/>
  <c r="L29" i="14" s="1"/>
  <c r="T27" i="1"/>
  <c r="Q140" i="10"/>
  <c r="R140" i="10" s="1"/>
  <c r="S140" i="10" s="1"/>
  <c r="U27" i="1" s="1"/>
  <c r="Y108" i="10" l="1"/>
  <c r="T111" i="7" s="1"/>
  <c r="L113" i="17" s="1"/>
  <c r="R111" i="7"/>
  <c r="J113" i="17" s="1"/>
  <c r="Q108" i="10"/>
  <c r="R108" i="10" s="1"/>
  <c r="S108" i="10" s="1"/>
  <c r="S111" i="7" s="1"/>
  <c r="F113" i="17"/>
  <c r="J111" i="7"/>
  <c r="E113" i="17" s="1"/>
  <c r="D114" i="17"/>
  <c r="B109" i="10"/>
  <c r="L112" i="7"/>
  <c r="D30" i="14"/>
  <c r="B141" i="10"/>
  <c r="L28" i="1"/>
  <c r="H114" i="17" l="1"/>
  <c r="M109" i="10"/>
  <c r="N109" i="10" s="1"/>
  <c r="E109" i="10"/>
  <c r="F109" i="10" s="1"/>
  <c r="L109" i="10"/>
  <c r="E141" i="10"/>
  <c r="F141" i="10" s="1"/>
  <c r="L141" i="10"/>
  <c r="H30" i="14"/>
  <c r="M28" i="1"/>
  <c r="M141" i="10"/>
  <c r="N141" i="10" s="1"/>
  <c r="H112" i="7" l="1"/>
  <c r="X109" i="10"/>
  <c r="K112" i="7" s="1"/>
  <c r="G114" i="17" s="1"/>
  <c r="G109" i="10"/>
  <c r="H109" i="10" s="1"/>
  <c r="I109" i="10" s="1"/>
  <c r="I112" i="7" s="1"/>
  <c r="C114" i="17" s="1"/>
  <c r="T109" i="10"/>
  <c r="O109" i="10"/>
  <c r="P109" i="10" s="1"/>
  <c r="Q112" i="7"/>
  <c r="G141" i="10"/>
  <c r="H141" i="10" s="1"/>
  <c r="I141" i="10" s="1"/>
  <c r="I28" i="1" s="1"/>
  <c r="C30" i="14" s="1"/>
  <c r="X141" i="10"/>
  <c r="K28" i="1" s="1"/>
  <c r="G30" i="14" s="1"/>
  <c r="H28" i="1"/>
  <c r="O141" i="10"/>
  <c r="P141" i="10" s="1"/>
  <c r="S28" i="1"/>
  <c r="T141" i="10"/>
  <c r="N28" i="1"/>
  <c r="I30" i="14"/>
  <c r="F113" i="7" l="1"/>
  <c r="K114" i="17"/>
  <c r="Q109" i="10"/>
  <c r="R109" i="10" s="1"/>
  <c r="S109" i="10" s="1"/>
  <c r="S112" i="7" s="1"/>
  <c r="R112" i="7"/>
  <c r="J114" i="17" s="1"/>
  <c r="Y109" i="10"/>
  <c r="T112" i="7" s="1"/>
  <c r="L114" i="17" s="1"/>
  <c r="U109" i="10"/>
  <c r="O112" i="7" s="1"/>
  <c r="F114" i="17"/>
  <c r="J112" i="7"/>
  <c r="E114" i="17" s="1"/>
  <c r="Z28" i="1"/>
  <c r="W28" i="1"/>
  <c r="U141" i="10"/>
  <c r="O28" i="1" s="1"/>
  <c r="J30" i="14" s="1"/>
  <c r="Q141" i="10"/>
  <c r="R141" i="10" s="1"/>
  <c r="S141" i="10" s="1"/>
  <c r="U28" i="1" s="1"/>
  <c r="Y141" i="10"/>
  <c r="V28" i="1" s="1"/>
  <c r="L30" i="14" s="1"/>
  <c r="T28" i="1"/>
  <c r="F29" i="1"/>
  <c r="K30" i="14"/>
  <c r="J28" i="1"/>
  <c r="E30" i="14" s="1"/>
  <c r="F30" i="14"/>
  <c r="D115" i="17" l="1"/>
  <c r="B110" i="10"/>
  <c r="L113" i="7"/>
  <c r="D31" i="14"/>
  <c r="B142" i="10"/>
  <c r="L29" i="1"/>
  <c r="E110" i="10" l="1"/>
  <c r="F110" i="10" s="1"/>
  <c r="L110" i="10"/>
  <c r="M110" i="10"/>
  <c r="N110" i="10" s="1"/>
  <c r="H115" i="17"/>
  <c r="E142" i="10"/>
  <c r="F142" i="10" s="1"/>
  <c r="L142" i="10"/>
  <c r="H31" i="14"/>
  <c r="M142" i="10"/>
  <c r="N142" i="10" s="1"/>
  <c r="M29" i="1"/>
  <c r="Q113" i="7" l="1"/>
  <c r="T110" i="10"/>
  <c r="O110" i="10"/>
  <c r="P110" i="10" s="1"/>
  <c r="G110" i="10"/>
  <c r="H110" i="10" s="1"/>
  <c r="I110" i="10" s="1"/>
  <c r="I113" i="7" s="1"/>
  <c r="C115" i="17" s="1"/>
  <c r="X110" i="10"/>
  <c r="K113" i="7" s="1"/>
  <c r="G115" i="17" s="1"/>
  <c r="H113" i="7"/>
  <c r="U110" i="10"/>
  <c r="O113" i="7" s="1"/>
  <c r="T142" i="10"/>
  <c r="U142" i="10" s="1"/>
  <c r="O29" i="1" s="1"/>
  <c r="J31" i="14" s="1"/>
  <c r="S29" i="1"/>
  <c r="O142" i="10"/>
  <c r="P142" i="10" s="1"/>
  <c r="I31" i="14"/>
  <c r="N29" i="1"/>
  <c r="G142" i="10"/>
  <c r="H142" i="10" s="1"/>
  <c r="I142" i="10" s="1"/>
  <c r="I29" i="1" s="1"/>
  <c r="C31" i="14" s="1"/>
  <c r="X142" i="10"/>
  <c r="K29" i="1" s="1"/>
  <c r="G31" i="14" s="1"/>
  <c r="H29" i="1"/>
  <c r="F115" i="17" l="1"/>
  <c r="J113" i="7"/>
  <c r="E115" i="17" s="1"/>
  <c r="Q110" i="10"/>
  <c r="R110" i="10" s="1"/>
  <c r="S110" i="10" s="1"/>
  <c r="S113" i="7" s="1"/>
  <c r="R113" i="7"/>
  <c r="J115" i="17" s="1"/>
  <c r="Y110" i="10"/>
  <c r="T113" i="7" s="1"/>
  <c r="L115" i="17" s="1"/>
  <c r="K115" i="17"/>
  <c r="F114" i="7"/>
  <c r="Q142" i="10"/>
  <c r="R142" i="10" s="1"/>
  <c r="S142" i="10" s="1"/>
  <c r="U29" i="1" s="1"/>
  <c r="J29" i="1"/>
  <c r="E31" i="14" s="1"/>
  <c r="F31" i="14"/>
  <c r="F30" i="1"/>
  <c r="K31" i="14"/>
  <c r="Z29" i="1"/>
  <c r="W29" i="1"/>
  <c r="T29" i="1"/>
  <c r="Y142" i="10"/>
  <c r="V29" i="1" s="1"/>
  <c r="L31" i="14" s="1"/>
  <c r="D116" i="17" l="1"/>
  <c r="L114" i="7"/>
  <c r="B111" i="10"/>
  <c r="E24" i="12"/>
  <c r="B143" i="10"/>
  <c r="F126" i="1"/>
  <c r="D32" i="14"/>
  <c r="L30" i="1"/>
  <c r="E111" i="10" l="1"/>
  <c r="F111" i="10" s="1"/>
  <c r="L111" i="10"/>
  <c r="H116" i="17"/>
  <c r="M111" i="10"/>
  <c r="N111" i="10" s="1"/>
  <c r="L143" i="10"/>
  <c r="E143" i="10"/>
  <c r="F143" i="10" s="1"/>
  <c r="H32" i="14"/>
  <c r="M143" i="10"/>
  <c r="N143" i="10" s="1"/>
  <c r="M30" i="1"/>
  <c r="Q114" i="7" l="1"/>
  <c r="O111" i="10"/>
  <c r="P111" i="10" s="1"/>
  <c r="T111" i="10"/>
  <c r="H114" i="7"/>
  <c r="X111" i="10"/>
  <c r="K114" i="7" s="1"/>
  <c r="G116" i="17" s="1"/>
  <c r="G111" i="10"/>
  <c r="H111" i="10" s="1"/>
  <c r="I111" i="10" s="1"/>
  <c r="I114" i="7" s="1"/>
  <c r="C116" i="17" s="1"/>
  <c r="U111" i="10"/>
  <c r="O114" i="7" s="1"/>
  <c r="I32" i="14"/>
  <c r="N30" i="1"/>
  <c r="O143" i="10"/>
  <c r="P143" i="10" s="1"/>
  <c r="S30" i="1"/>
  <c r="T143" i="10"/>
  <c r="H30" i="1"/>
  <c r="G143" i="10"/>
  <c r="H143" i="10" s="1"/>
  <c r="I143" i="10" s="1"/>
  <c r="I30" i="1" s="1"/>
  <c r="X143" i="10"/>
  <c r="K30" i="1" s="1"/>
  <c r="F116" i="17" l="1"/>
  <c r="J114" i="7"/>
  <c r="E116" i="17" s="1"/>
  <c r="Q111" i="10"/>
  <c r="R111" i="10" s="1"/>
  <c r="S111" i="10" s="1"/>
  <c r="S114" i="7" s="1"/>
  <c r="R114" i="7"/>
  <c r="J116" i="17" s="1"/>
  <c r="Y111" i="10"/>
  <c r="T114" i="7" s="1"/>
  <c r="L116" i="17" s="1"/>
  <c r="F115" i="7"/>
  <c r="K116" i="17"/>
  <c r="G32" i="14"/>
  <c r="G24" i="12"/>
  <c r="J30" i="1"/>
  <c r="E32" i="14" s="1"/>
  <c r="F32" i="14"/>
  <c r="H126" i="1"/>
  <c r="F24" i="12"/>
  <c r="Z30" i="1"/>
  <c r="W30" i="1"/>
  <c r="D24" i="12"/>
  <c r="C32" i="14"/>
  <c r="I126" i="1"/>
  <c r="T30" i="1"/>
  <c r="Q143" i="10"/>
  <c r="R143" i="10" s="1"/>
  <c r="S143" i="10" s="1"/>
  <c r="U30" i="1" s="1"/>
  <c r="Y143" i="10"/>
  <c r="V30" i="1" s="1"/>
  <c r="L32" i="14" s="1"/>
  <c r="F31" i="1"/>
  <c r="K32" i="14"/>
  <c r="U143" i="10"/>
  <c r="O30" i="1" s="1"/>
  <c r="J32" i="14" s="1"/>
  <c r="D117" i="17" l="1"/>
  <c r="E41" i="19"/>
  <c r="M31" i="19"/>
  <c r="E42" i="19"/>
  <c r="F143" i="7"/>
  <c r="B112" i="10"/>
  <c r="L115" i="7"/>
  <c r="L31" i="1"/>
  <c r="D33" i="14"/>
  <c r="B144" i="10"/>
  <c r="H117" i="17" l="1"/>
  <c r="M112" i="10"/>
  <c r="N112" i="10" s="1"/>
  <c r="L116" i="7"/>
  <c r="L117" i="7"/>
  <c r="L112" i="10"/>
  <c r="E112" i="10"/>
  <c r="F112" i="10" s="1"/>
  <c r="E144" i="10"/>
  <c r="F144" i="10" s="1"/>
  <c r="L144" i="10"/>
  <c r="M31" i="1"/>
  <c r="H33" i="14"/>
  <c r="M144" i="10"/>
  <c r="N144" i="10" s="1"/>
  <c r="G112" i="10" l="1"/>
  <c r="H112" i="10" s="1"/>
  <c r="I112" i="10" s="1"/>
  <c r="I115" i="7" s="1"/>
  <c r="X112" i="10"/>
  <c r="K115" i="7" s="1"/>
  <c r="H115" i="7"/>
  <c r="L118" i="7"/>
  <c r="B31" i="7" s="1"/>
  <c r="T112" i="10"/>
  <c r="O112" i="10"/>
  <c r="P112" i="10" s="1"/>
  <c r="Q115" i="7"/>
  <c r="K117" i="17" s="1"/>
  <c r="X144" i="10"/>
  <c r="K31" i="1" s="1"/>
  <c r="G33" i="14" s="1"/>
  <c r="G144" i="10"/>
  <c r="H144" i="10" s="1"/>
  <c r="I144" i="10" s="1"/>
  <c r="I31" i="1" s="1"/>
  <c r="C33" i="14" s="1"/>
  <c r="H31" i="1"/>
  <c r="O144" i="10"/>
  <c r="P144" i="10" s="1"/>
  <c r="T144" i="10"/>
  <c r="S31" i="1"/>
  <c r="I33" i="14"/>
  <c r="N31" i="1"/>
  <c r="Y112" i="10" l="1"/>
  <c r="T115" i="7" s="1"/>
  <c r="L117" i="17" s="1"/>
  <c r="Q112" i="10"/>
  <c r="R112" i="10" s="1"/>
  <c r="S112" i="10" s="1"/>
  <c r="S115" i="7" s="1"/>
  <c r="R115" i="7"/>
  <c r="J117" i="17" s="1"/>
  <c r="U112" i="10"/>
  <c r="O115" i="7" s="1"/>
  <c r="F117" i="17"/>
  <c r="F41" i="19"/>
  <c r="F42" i="19"/>
  <c r="N31" i="19"/>
  <c r="J32" i="19" s="1"/>
  <c r="H143" i="7"/>
  <c r="J115" i="7"/>
  <c r="E117" i="17" s="1"/>
  <c r="G117" i="17"/>
  <c r="G41" i="19"/>
  <c r="G42" i="19"/>
  <c r="C117" i="17"/>
  <c r="D41" i="19"/>
  <c r="D42" i="19"/>
  <c r="O31" i="19"/>
  <c r="I143" i="7"/>
  <c r="T31" i="1"/>
  <c r="Y144" i="10"/>
  <c r="V31" i="1" s="1"/>
  <c r="L33" i="14" s="1"/>
  <c r="Q144" i="10"/>
  <c r="R144" i="10" s="1"/>
  <c r="S144" i="10" s="1"/>
  <c r="U31" i="1" s="1"/>
  <c r="J31" i="1"/>
  <c r="E33" i="14" s="1"/>
  <c r="F33" i="14"/>
  <c r="K33" i="14"/>
  <c r="F32" i="1"/>
  <c r="U144" i="10"/>
  <c r="O31" i="1" s="1"/>
  <c r="J33" i="14" s="1"/>
  <c r="W31" i="1"/>
  <c r="Z31" i="1"/>
  <c r="B145" i="10" l="1"/>
  <c r="D34" i="14"/>
  <c r="L32" i="1"/>
  <c r="H34" i="14" l="1"/>
  <c r="M145" i="10"/>
  <c r="N145" i="10" s="1"/>
  <c r="M32" i="1"/>
  <c r="E145" i="10"/>
  <c r="F145" i="10" s="1"/>
  <c r="L145" i="10"/>
  <c r="H32" i="1" l="1"/>
  <c r="X145" i="10"/>
  <c r="K32" i="1" s="1"/>
  <c r="G34" i="14" s="1"/>
  <c r="G145" i="10"/>
  <c r="H145" i="10" s="1"/>
  <c r="I145" i="10" s="1"/>
  <c r="I32" i="1" s="1"/>
  <c r="C34" i="14" s="1"/>
  <c r="N32" i="1"/>
  <c r="I34" i="14"/>
  <c r="O145" i="10"/>
  <c r="P145" i="10" s="1"/>
  <c r="S32" i="1"/>
  <c r="T145" i="10"/>
  <c r="U145" i="10" s="1"/>
  <c r="O32" i="1" s="1"/>
  <c r="J34" i="14" s="1"/>
  <c r="W32" i="1" l="1"/>
  <c r="Z32" i="1"/>
  <c r="K34" i="14"/>
  <c r="F33" i="1"/>
  <c r="Q145" i="10"/>
  <c r="R145" i="10" s="1"/>
  <c r="S145" i="10" s="1"/>
  <c r="U32" i="1" s="1"/>
  <c r="T32" i="1"/>
  <c r="Y145" i="10"/>
  <c r="V32" i="1" s="1"/>
  <c r="L34" i="14" s="1"/>
  <c r="J32" i="1"/>
  <c r="E34" i="14" s="1"/>
  <c r="F34" i="14"/>
  <c r="D35" i="14" l="1"/>
  <c r="B146" i="10"/>
  <c r="L33" i="1"/>
  <c r="H35" i="14" l="1"/>
  <c r="M146" i="10"/>
  <c r="N146" i="10" s="1"/>
  <c r="M33" i="1"/>
  <c r="E146" i="10"/>
  <c r="F146" i="10" s="1"/>
  <c r="L146" i="10"/>
  <c r="H33" i="1" l="1"/>
  <c r="X146" i="10"/>
  <c r="K33" i="1" s="1"/>
  <c r="G35" i="14" s="1"/>
  <c r="G146" i="10"/>
  <c r="H146" i="10" s="1"/>
  <c r="I146" i="10" s="1"/>
  <c r="I33" i="1" s="1"/>
  <c r="C35" i="14" s="1"/>
  <c r="I35" i="14"/>
  <c r="N33" i="1"/>
  <c r="S33" i="1"/>
  <c r="O146" i="10"/>
  <c r="P146" i="10" s="1"/>
  <c r="T146" i="10"/>
  <c r="U146" i="10" s="1"/>
  <c r="O33" i="1" s="1"/>
  <c r="J35" i="14" s="1"/>
  <c r="K35" i="14" l="1"/>
  <c r="F34" i="1"/>
  <c r="Z33" i="1"/>
  <c r="W33" i="1"/>
  <c r="T33" i="1"/>
  <c r="Y146" i="10"/>
  <c r="V33" i="1" s="1"/>
  <c r="L35" i="14" s="1"/>
  <c r="Q146" i="10"/>
  <c r="R146" i="10" s="1"/>
  <c r="S146" i="10" s="1"/>
  <c r="U33" i="1" s="1"/>
  <c r="J33" i="1"/>
  <c r="E35" i="14" s="1"/>
  <c r="F35" i="14"/>
  <c r="D36" i="14" l="1"/>
  <c r="B147" i="10"/>
  <c r="L34" i="1"/>
  <c r="H36" i="14" l="1"/>
  <c r="M34" i="1"/>
  <c r="M147" i="10"/>
  <c r="N147" i="10" s="1"/>
  <c r="E147" i="10"/>
  <c r="F147" i="10" s="1"/>
  <c r="L147" i="10"/>
  <c r="N34" i="1" l="1"/>
  <c r="I36" i="14"/>
  <c r="X147" i="10"/>
  <c r="K34" i="1" s="1"/>
  <c r="G36" i="14" s="1"/>
  <c r="H34" i="1"/>
  <c r="G147" i="10"/>
  <c r="H147" i="10" s="1"/>
  <c r="I147" i="10" s="1"/>
  <c r="I34" i="1" s="1"/>
  <c r="C36" i="14" s="1"/>
  <c r="O147" i="10"/>
  <c r="P147" i="10" s="1"/>
  <c r="T147" i="10"/>
  <c r="U147" i="10" s="1"/>
  <c r="O34" i="1" s="1"/>
  <c r="J36" i="14" s="1"/>
  <c r="S34" i="1"/>
  <c r="F36" i="14" l="1"/>
  <c r="J34" i="1"/>
  <c r="E36" i="14" s="1"/>
  <c r="Y147" i="10"/>
  <c r="V34" i="1" s="1"/>
  <c r="L36" i="14" s="1"/>
  <c r="Q147" i="10"/>
  <c r="R147" i="10" s="1"/>
  <c r="S147" i="10" s="1"/>
  <c r="U34" i="1" s="1"/>
  <c r="T34" i="1"/>
  <c r="F35" i="1"/>
  <c r="K36" i="14"/>
  <c r="Z34" i="1"/>
  <c r="W34" i="1"/>
  <c r="L35" i="1" l="1"/>
  <c r="F127" i="1"/>
  <c r="B148" i="10"/>
  <c r="E25" i="12"/>
  <c r="D37" i="14"/>
  <c r="E148" i="10" l="1"/>
  <c r="F148" i="10" s="1"/>
  <c r="L148" i="10"/>
  <c r="H37" i="14"/>
  <c r="M35" i="1"/>
  <c r="M148" i="10"/>
  <c r="N148" i="10" s="1"/>
  <c r="N35" i="1" l="1"/>
  <c r="I37" i="14"/>
  <c r="G148" i="10"/>
  <c r="H148" i="10" s="1"/>
  <c r="I148" i="10" s="1"/>
  <c r="I35" i="1" s="1"/>
  <c r="H35" i="1"/>
  <c r="X148" i="10"/>
  <c r="K35" i="1" s="1"/>
  <c r="O148" i="10"/>
  <c r="P148" i="10" s="1"/>
  <c r="T148" i="10"/>
  <c r="S35" i="1"/>
  <c r="G37" i="14" l="1"/>
  <c r="G25" i="12"/>
  <c r="F37" i="14"/>
  <c r="H127" i="1"/>
  <c r="J35" i="1"/>
  <c r="E37" i="14" s="1"/>
  <c r="F25" i="12"/>
  <c r="Y148" i="10"/>
  <c r="V35" i="1" s="1"/>
  <c r="L37" i="14" s="1"/>
  <c r="T35" i="1"/>
  <c r="Q148" i="10"/>
  <c r="R148" i="10" s="1"/>
  <c r="S148" i="10" s="1"/>
  <c r="U35" i="1" s="1"/>
  <c r="C37" i="14"/>
  <c r="D25" i="12"/>
  <c r="I127" i="1"/>
  <c r="U148" i="10"/>
  <c r="O35" i="1" s="1"/>
  <c r="J37" i="14" s="1"/>
  <c r="F36" i="1"/>
  <c r="K37" i="14"/>
  <c r="W35" i="1"/>
  <c r="Z35" i="1"/>
  <c r="L36" i="1" l="1"/>
  <c r="B149" i="10"/>
  <c r="D38" i="14"/>
  <c r="E149" i="10" l="1"/>
  <c r="F149" i="10" s="1"/>
  <c r="L149" i="10"/>
  <c r="H38" i="14"/>
  <c r="M149" i="10"/>
  <c r="N149" i="10" s="1"/>
  <c r="M36" i="1"/>
  <c r="S36" i="1" l="1"/>
  <c r="T149" i="10"/>
  <c r="U149" i="10" s="1"/>
  <c r="O36" i="1" s="1"/>
  <c r="J38" i="14" s="1"/>
  <c r="O149" i="10"/>
  <c r="P149" i="10" s="1"/>
  <c r="H36" i="1"/>
  <c r="X149" i="10"/>
  <c r="K36" i="1" s="1"/>
  <c r="G38" i="14" s="1"/>
  <c r="G149" i="10"/>
  <c r="H149" i="10" s="1"/>
  <c r="I149" i="10" s="1"/>
  <c r="I36" i="1" s="1"/>
  <c r="C38" i="14" s="1"/>
  <c r="I38" i="14"/>
  <c r="N36" i="1"/>
  <c r="F38" i="14" l="1"/>
  <c r="J36" i="1"/>
  <c r="E38" i="14" s="1"/>
  <c r="T36" i="1"/>
  <c r="Y149" i="10"/>
  <c r="V36" i="1" s="1"/>
  <c r="L38" i="14" s="1"/>
  <c r="Q149" i="10"/>
  <c r="R149" i="10" s="1"/>
  <c r="S149" i="10" s="1"/>
  <c r="U36" i="1" s="1"/>
  <c r="W36" i="1"/>
  <c r="Z36" i="1"/>
  <c r="F37" i="1"/>
  <c r="K38" i="14"/>
  <c r="D39" i="14" l="1"/>
  <c r="B150" i="10"/>
  <c r="L37" i="1"/>
  <c r="E150" i="10" l="1"/>
  <c r="F150" i="10" s="1"/>
  <c r="L150" i="10"/>
  <c r="M37" i="1"/>
  <c r="M150" i="10"/>
  <c r="N150" i="10" s="1"/>
  <c r="H39" i="14"/>
  <c r="X150" i="10" l="1"/>
  <c r="K37" i="1" s="1"/>
  <c r="G39" i="14" s="1"/>
  <c r="G150" i="10"/>
  <c r="H150" i="10" s="1"/>
  <c r="I150" i="10" s="1"/>
  <c r="I37" i="1" s="1"/>
  <c r="C39" i="14" s="1"/>
  <c r="H37" i="1"/>
  <c r="T150" i="10"/>
  <c r="S37" i="1"/>
  <c r="O150" i="10"/>
  <c r="P150" i="10" s="1"/>
  <c r="I39" i="14"/>
  <c r="N37" i="1"/>
  <c r="Y150" i="10" l="1"/>
  <c r="V37" i="1" s="1"/>
  <c r="L39" i="14" s="1"/>
  <c r="T37" i="1"/>
  <c r="Q150" i="10"/>
  <c r="R150" i="10" s="1"/>
  <c r="S150" i="10" s="1"/>
  <c r="U37" i="1" s="1"/>
  <c r="U150" i="10"/>
  <c r="O37" i="1" s="1"/>
  <c r="J39" i="14" s="1"/>
  <c r="F38" i="1"/>
  <c r="K39" i="14"/>
  <c r="F39" i="14"/>
  <c r="J37" i="1"/>
  <c r="E39" i="14" s="1"/>
  <c r="Z37" i="1"/>
  <c r="W37" i="1"/>
  <c r="D40" i="14" l="1"/>
  <c r="L38" i="1"/>
  <c r="B151" i="10"/>
  <c r="H40" i="14" l="1"/>
  <c r="M38" i="1"/>
  <c r="M151" i="10"/>
  <c r="N151" i="10" s="1"/>
  <c r="L151" i="10"/>
  <c r="E151" i="10"/>
  <c r="F151" i="10" s="1"/>
  <c r="H38" i="1" l="1"/>
  <c r="G151" i="10"/>
  <c r="H151" i="10" s="1"/>
  <c r="I151" i="10" s="1"/>
  <c r="I38" i="1" s="1"/>
  <c r="C40" i="14" s="1"/>
  <c r="X151" i="10"/>
  <c r="K38" i="1" s="1"/>
  <c r="G40" i="14" s="1"/>
  <c r="I40" i="14"/>
  <c r="N38" i="1"/>
  <c r="S38" i="1"/>
  <c r="O151" i="10"/>
  <c r="P151" i="10" s="1"/>
  <c r="T151" i="10"/>
  <c r="U151" i="10" s="1"/>
  <c r="O38" i="1" s="1"/>
  <c r="J40" i="14" s="1"/>
  <c r="W38" i="1" l="1"/>
  <c r="Z38" i="1"/>
  <c r="K40" i="14"/>
  <c r="F39" i="1"/>
  <c r="Y151" i="10"/>
  <c r="V38" i="1" s="1"/>
  <c r="L40" i="14" s="1"/>
  <c r="T38" i="1"/>
  <c r="Q151" i="10"/>
  <c r="R151" i="10" s="1"/>
  <c r="S151" i="10" s="1"/>
  <c r="U38" i="1" s="1"/>
  <c r="J38" i="1"/>
  <c r="E40" i="14" s="1"/>
  <c r="F40" i="14"/>
  <c r="L39" i="1" l="1"/>
  <c r="D41" i="14"/>
  <c r="B152" i="10"/>
  <c r="E152" i="10" l="1"/>
  <c r="F152" i="10" s="1"/>
  <c r="L152" i="10"/>
  <c r="H41" i="14"/>
  <c r="M152" i="10"/>
  <c r="N152" i="10" s="1"/>
  <c r="M39" i="1"/>
  <c r="T152" i="10" l="1"/>
  <c r="U152" i="10" s="1"/>
  <c r="O39" i="1" s="1"/>
  <c r="J41" i="14" s="1"/>
  <c r="O152" i="10"/>
  <c r="P152" i="10" s="1"/>
  <c r="S39" i="1"/>
  <c r="N39" i="1"/>
  <c r="I41" i="14"/>
  <c r="X152" i="10"/>
  <c r="K39" i="1" s="1"/>
  <c r="G41" i="14" s="1"/>
  <c r="H39" i="1"/>
  <c r="G152" i="10"/>
  <c r="H152" i="10" s="1"/>
  <c r="I152" i="10" s="1"/>
  <c r="I39" i="1" s="1"/>
  <c r="C41" i="14" s="1"/>
  <c r="J39" i="1" l="1"/>
  <c r="E41" i="14" s="1"/>
  <c r="F41" i="14"/>
  <c r="W39" i="1"/>
  <c r="Z39" i="1"/>
  <c r="F40" i="1"/>
  <c r="K41" i="14"/>
  <c r="Q152" i="10"/>
  <c r="R152" i="10" s="1"/>
  <c r="S152" i="10" s="1"/>
  <c r="U39" i="1" s="1"/>
  <c r="Y152" i="10"/>
  <c r="V39" i="1" s="1"/>
  <c r="L41" i="14" s="1"/>
  <c r="T39" i="1"/>
  <c r="L40" i="1" l="1"/>
  <c r="B153" i="10"/>
  <c r="D42" i="14"/>
  <c r="E26" i="12"/>
  <c r="F128" i="1"/>
  <c r="E153" i="10" l="1"/>
  <c r="F153" i="10" s="1"/>
  <c r="L153" i="10"/>
  <c r="H42" i="14"/>
  <c r="M40" i="1"/>
  <c r="M153" i="10"/>
  <c r="N153" i="10" s="1"/>
  <c r="O153" i="10" l="1"/>
  <c r="P153" i="10" s="1"/>
  <c r="S40" i="1"/>
  <c r="T153" i="10"/>
  <c r="U153" i="10" s="1"/>
  <c r="O40" i="1" s="1"/>
  <c r="J42" i="14" s="1"/>
  <c r="X153" i="10"/>
  <c r="K40" i="1" s="1"/>
  <c r="H40" i="1"/>
  <c r="G153" i="10"/>
  <c r="H153" i="10" s="1"/>
  <c r="I153" i="10" s="1"/>
  <c r="I40" i="1" s="1"/>
  <c r="N40" i="1"/>
  <c r="I42" i="14"/>
  <c r="G42" i="14" l="1"/>
  <c r="G26" i="12"/>
  <c r="W40" i="1"/>
  <c r="Z40" i="1"/>
  <c r="H128" i="1"/>
  <c r="J40" i="1"/>
  <c r="E42" i="14" s="1"/>
  <c r="F42" i="14"/>
  <c r="F26" i="12"/>
  <c r="F41" i="1"/>
  <c r="K42" i="14"/>
  <c r="I128" i="1"/>
  <c r="C42" i="14"/>
  <c r="D26" i="12"/>
  <c r="Q153" i="10"/>
  <c r="R153" i="10" s="1"/>
  <c r="S153" i="10" s="1"/>
  <c r="U40" i="1" s="1"/>
  <c r="Y153" i="10"/>
  <c r="V40" i="1" s="1"/>
  <c r="L42" i="14" s="1"/>
  <c r="T40" i="1"/>
  <c r="B154" i="10" l="1"/>
  <c r="D43" i="14"/>
  <c r="L41" i="1"/>
  <c r="M154" i="10" l="1"/>
  <c r="N154" i="10" s="1"/>
  <c r="M41" i="1"/>
  <c r="H43" i="14"/>
  <c r="E154" i="10"/>
  <c r="F154" i="10" s="1"/>
  <c r="L154" i="10"/>
  <c r="H41" i="1" l="1"/>
  <c r="G154" i="10"/>
  <c r="H154" i="10" s="1"/>
  <c r="I154" i="10" s="1"/>
  <c r="I41" i="1" s="1"/>
  <c r="C43" i="14" s="1"/>
  <c r="X154" i="10"/>
  <c r="K41" i="1" s="1"/>
  <c r="G43" i="14" s="1"/>
  <c r="N41" i="1"/>
  <c r="I43" i="14"/>
  <c r="S41" i="1"/>
  <c r="T154" i="10"/>
  <c r="U154" i="10" s="1"/>
  <c r="O41" i="1" s="1"/>
  <c r="J43" i="14" s="1"/>
  <c r="O154" i="10"/>
  <c r="P154" i="10" s="1"/>
  <c r="F42" i="1" l="1"/>
  <c r="K43" i="14"/>
  <c r="Q154" i="10"/>
  <c r="R154" i="10" s="1"/>
  <c r="S154" i="10" s="1"/>
  <c r="U41" i="1" s="1"/>
  <c r="T41" i="1"/>
  <c r="Y154" i="10"/>
  <c r="V41" i="1" s="1"/>
  <c r="L43" i="14" s="1"/>
  <c r="W41" i="1"/>
  <c r="Z41" i="1"/>
  <c r="F43" i="14"/>
  <c r="J41" i="1"/>
  <c r="E43" i="14" s="1"/>
  <c r="L42" i="1" l="1"/>
  <c r="D44" i="14"/>
  <c r="B155" i="10"/>
  <c r="E155" i="10" l="1"/>
  <c r="F155" i="10" s="1"/>
  <c r="L155" i="10"/>
  <c r="H44" i="14"/>
  <c r="M155" i="10"/>
  <c r="N155" i="10" s="1"/>
  <c r="M42" i="1"/>
  <c r="N42" i="1" l="1"/>
  <c r="I44" i="14"/>
  <c r="T155" i="10"/>
  <c r="U155" i="10" s="1"/>
  <c r="O42" i="1" s="1"/>
  <c r="J44" i="14" s="1"/>
  <c r="O155" i="10"/>
  <c r="P155" i="10" s="1"/>
  <c r="S42" i="1"/>
  <c r="X155" i="10"/>
  <c r="K42" i="1" s="1"/>
  <c r="G44" i="14" s="1"/>
  <c r="H42" i="1"/>
  <c r="G155" i="10"/>
  <c r="H155" i="10" s="1"/>
  <c r="I155" i="10" s="1"/>
  <c r="I42" i="1" s="1"/>
  <c r="C44" i="14" s="1"/>
  <c r="F44" i="14" l="1"/>
  <c r="J42" i="1"/>
  <c r="E44" i="14" s="1"/>
  <c r="K44" i="14"/>
  <c r="F43" i="1"/>
  <c r="Y155" i="10"/>
  <c r="V42" i="1" s="1"/>
  <c r="L44" i="14" s="1"/>
  <c r="Q155" i="10"/>
  <c r="R155" i="10" s="1"/>
  <c r="S155" i="10" s="1"/>
  <c r="U42" i="1" s="1"/>
  <c r="T42" i="1"/>
  <c r="Z42" i="1"/>
  <c r="W42" i="1"/>
  <c r="D45" i="14" l="1"/>
  <c r="B156" i="10"/>
  <c r="L43" i="1"/>
  <c r="L156" i="10" l="1"/>
  <c r="E156" i="10"/>
  <c r="F156" i="10" s="1"/>
  <c r="M43" i="1"/>
  <c r="H45" i="14"/>
  <c r="M156" i="10"/>
  <c r="N156" i="10" s="1"/>
  <c r="T156" i="10" l="1"/>
  <c r="U156" i="10" s="1"/>
  <c r="O43" i="1" s="1"/>
  <c r="J45" i="14" s="1"/>
  <c r="O156" i="10"/>
  <c r="P156" i="10" s="1"/>
  <c r="S43" i="1"/>
  <c r="N43" i="1"/>
  <c r="I45" i="14"/>
  <c r="G156" i="10"/>
  <c r="H156" i="10" s="1"/>
  <c r="I156" i="10" s="1"/>
  <c r="I43" i="1" s="1"/>
  <c r="C45" i="14" s="1"/>
  <c r="H43" i="1"/>
  <c r="X156" i="10"/>
  <c r="K43" i="1" s="1"/>
  <c r="G45" i="14" s="1"/>
  <c r="Z43" i="1" l="1"/>
  <c r="W43" i="1"/>
  <c r="F44" i="1"/>
  <c r="K45" i="14"/>
  <c r="J43" i="1"/>
  <c r="E45" i="14" s="1"/>
  <c r="F45" i="14"/>
  <c r="Q156" i="10"/>
  <c r="R156" i="10" s="1"/>
  <c r="S156" i="10" s="1"/>
  <c r="U43" i="1" s="1"/>
  <c r="T43" i="1"/>
  <c r="Y156" i="10"/>
  <c r="V43" i="1" s="1"/>
  <c r="L45" i="14" s="1"/>
  <c r="L44" i="1" l="1"/>
  <c r="B157" i="10"/>
  <c r="D46" i="14"/>
  <c r="L157" i="10" l="1"/>
  <c r="E157" i="10"/>
  <c r="F157" i="10" s="1"/>
  <c r="M44" i="1"/>
  <c r="M157" i="10"/>
  <c r="N157" i="10" s="1"/>
  <c r="H46" i="14"/>
  <c r="N44" i="1" l="1"/>
  <c r="I46" i="14"/>
  <c r="T157" i="10"/>
  <c r="U157" i="10" s="1"/>
  <c r="O44" i="1" s="1"/>
  <c r="J46" i="14" s="1"/>
  <c r="O157" i="10"/>
  <c r="P157" i="10" s="1"/>
  <c r="S44" i="1"/>
  <c r="X157" i="10"/>
  <c r="K44" i="1" s="1"/>
  <c r="G46" i="14" s="1"/>
  <c r="G157" i="10"/>
  <c r="H157" i="10" s="1"/>
  <c r="I157" i="10" s="1"/>
  <c r="I44" i="1" s="1"/>
  <c r="C46" i="14" s="1"/>
  <c r="H44" i="1"/>
  <c r="J44" i="1" l="1"/>
  <c r="E46" i="14" s="1"/>
  <c r="F46" i="14"/>
  <c r="K46" i="14"/>
  <c r="F45" i="1"/>
  <c r="T44" i="1"/>
  <c r="Q157" i="10"/>
  <c r="R157" i="10" s="1"/>
  <c r="S157" i="10" s="1"/>
  <c r="U44" i="1" s="1"/>
  <c r="Y157" i="10"/>
  <c r="V44" i="1" s="1"/>
  <c r="L46" i="14" s="1"/>
  <c r="Z44" i="1"/>
  <c r="W44" i="1"/>
  <c r="B158" i="10" l="1"/>
  <c r="F129" i="1"/>
  <c r="D47" i="14"/>
  <c r="L45" i="1"/>
  <c r="E27" i="12"/>
  <c r="M158" i="10" l="1"/>
  <c r="N158" i="10" s="1"/>
  <c r="M45" i="1"/>
  <c r="H47" i="14"/>
  <c r="E158" i="10"/>
  <c r="F158" i="10" s="1"/>
  <c r="L158" i="10"/>
  <c r="G158" i="10" l="1"/>
  <c r="H158" i="10" s="1"/>
  <c r="I158" i="10" s="1"/>
  <c r="I45" i="1" s="1"/>
  <c r="H45" i="1"/>
  <c r="X158" i="10"/>
  <c r="K45" i="1" s="1"/>
  <c r="N45" i="1"/>
  <c r="I47" i="14"/>
  <c r="T158" i="10"/>
  <c r="O158" i="10"/>
  <c r="P158" i="10" s="1"/>
  <c r="S45" i="1"/>
  <c r="Y158" i="10" l="1"/>
  <c r="V45" i="1" s="1"/>
  <c r="L47" i="14" s="1"/>
  <c r="T45" i="1"/>
  <c r="Q158" i="10"/>
  <c r="R158" i="10" s="1"/>
  <c r="S158" i="10" s="1"/>
  <c r="U45" i="1" s="1"/>
  <c r="U158" i="10"/>
  <c r="O45" i="1" s="1"/>
  <c r="J47" i="14" s="1"/>
  <c r="G47" i="14"/>
  <c r="G27" i="12"/>
  <c r="J45" i="1"/>
  <c r="E47" i="14" s="1"/>
  <c r="H129" i="1"/>
  <c r="F47" i="14"/>
  <c r="F27" i="12"/>
  <c r="Z45" i="1"/>
  <c r="W45" i="1"/>
  <c r="F46" i="1"/>
  <c r="K47" i="14"/>
  <c r="C47" i="14"/>
  <c r="D27" i="12"/>
  <c r="I129" i="1"/>
  <c r="B159" i="10" l="1"/>
  <c r="L46" i="1"/>
  <c r="D48" i="14"/>
  <c r="H48" i="14" l="1"/>
  <c r="M159" i="10"/>
  <c r="N159" i="10" s="1"/>
  <c r="M46" i="1"/>
  <c r="E159" i="10"/>
  <c r="F159" i="10" s="1"/>
  <c r="L159" i="10"/>
  <c r="H46" i="1" l="1"/>
  <c r="G159" i="10"/>
  <c r="H159" i="10" s="1"/>
  <c r="I159" i="10" s="1"/>
  <c r="I46" i="1" s="1"/>
  <c r="C48" i="14" s="1"/>
  <c r="X159" i="10"/>
  <c r="K46" i="1" s="1"/>
  <c r="G48" i="14" s="1"/>
  <c r="I48" i="14"/>
  <c r="N46" i="1"/>
  <c r="O159" i="10"/>
  <c r="P159" i="10" s="1"/>
  <c r="T159" i="10"/>
  <c r="S46" i="1"/>
  <c r="T46" i="1" l="1"/>
  <c r="Q159" i="10"/>
  <c r="R159" i="10" s="1"/>
  <c r="S159" i="10" s="1"/>
  <c r="U46" i="1" s="1"/>
  <c r="Y159" i="10"/>
  <c r="V46" i="1" s="1"/>
  <c r="L48" i="14" s="1"/>
  <c r="U159" i="10"/>
  <c r="O46" i="1" s="1"/>
  <c r="J48" i="14" s="1"/>
  <c r="Z46" i="1"/>
  <c r="W46" i="1"/>
  <c r="F47" i="1"/>
  <c r="K48" i="14"/>
  <c r="J46" i="1"/>
  <c r="E48" i="14" s="1"/>
  <c r="F48" i="14"/>
  <c r="L47" i="1" l="1"/>
  <c r="B160" i="10"/>
  <c r="D49" i="14"/>
  <c r="E160" i="10" l="1"/>
  <c r="F160" i="10" s="1"/>
  <c r="L160" i="10"/>
  <c r="H49" i="14"/>
  <c r="M160" i="10"/>
  <c r="N160" i="10" s="1"/>
  <c r="M47" i="1"/>
  <c r="I49" i="14" l="1"/>
  <c r="N47" i="1"/>
  <c r="G160" i="10"/>
  <c r="H160" i="10" s="1"/>
  <c r="I160" i="10" s="1"/>
  <c r="I47" i="1" s="1"/>
  <c r="C49" i="14" s="1"/>
  <c r="X160" i="10"/>
  <c r="K47" i="1" s="1"/>
  <c r="G49" i="14" s="1"/>
  <c r="H47" i="1"/>
  <c r="O160" i="10"/>
  <c r="P160" i="10" s="1"/>
  <c r="T160" i="10"/>
  <c r="U160" i="10" s="1"/>
  <c r="O47" i="1" s="1"/>
  <c r="J49" i="14" s="1"/>
  <c r="S47" i="1"/>
  <c r="T47" i="1" l="1"/>
  <c r="Q160" i="10"/>
  <c r="R160" i="10" s="1"/>
  <c r="S160" i="10" s="1"/>
  <c r="U47" i="1" s="1"/>
  <c r="Y160" i="10"/>
  <c r="V47" i="1" s="1"/>
  <c r="L49" i="14" s="1"/>
  <c r="Z47" i="1"/>
  <c r="W47" i="1"/>
  <c r="F49" i="14"/>
  <c r="J47" i="1"/>
  <c r="E49" i="14" s="1"/>
  <c r="F48" i="1"/>
  <c r="K49" i="14"/>
  <c r="L48" i="1" l="1"/>
  <c r="B161" i="10"/>
  <c r="D50" i="14"/>
  <c r="E161" i="10" l="1"/>
  <c r="F161" i="10" s="1"/>
  <c r="L161" i="10"/>
  <c r="M48" i="1"/>
  <c r="H50" i="14"/>
  <c r="M161" i="10"/>
  <c r="N161" i="10" s="1"/>
  <c r="G161" i="10" l="1"/>
  <c r="H161" i="10" s="1"/>
  <c r="I161" i="10" s="1"/>
  <c r="I48" i="1" s="1"/>
  <c r="C50" i="14" s="1"/>
  <c r="X161" i="10"/>
  <c r="K48" i="1" s="1"/>
  <c r="G50" i="14" s="1"/>
  <c r="H48" i="1"/>
  <c r="S48" i="1"/>
  <c r="O161" i="10"/>
  <c r="P161" i="10" s="1"/>
  <c r="T161" i="10"/>
  <c r="U161" i="10" s="1"/>
  <c r="O48" i="1" s="1"/>
  <c r="J50" i="14" s="1"/>
  <c r="I50" i="14"/>
  <c r="N48" i="1"/>
  <c r="Q161" i="10" l="1"/>
  <c r="R161" i="10" s="1"/>
  <c r="S161" i="10" s="1"/>
  <c r="U48" i="1" s="1"/>
  <c r="Y161" i="10"/>
  <c r="V48" i="1" s="1"/>
  <c r="L50" i="14" s="1"/>
  <c r="T48" i="1"/>
  <c r="F49" i="1"/>
  <c r="K50" i="14"/>
  <c r="F50" i="14"/>
  <c r="J48" i="1"/>
  <c r="E50" i="14" s="1"/>
  <c r="Z48" i="1"/>
  <c r="W48" i="1"/>
  <c r="D51" i="14" l="1"/>
  <c r="B162" i="10"/>
  <c r="L49" i="1"/>
  <c r="L162" i="10" l="1"/>
  <c r="E162" i="10"/>
  <c r="F162" i="10" s="1"/>
  <c r="H51" i="14"/>
  <c r="M49" i="1"/>
  <c r="M162" i="10"/>
  <c r="N162" i="10" s="1"/>
  <c r="I51" i="14" l="1"/>
  <c r="N49" i="1"/>
  <c r="O162" i="10"/>
  <c r="P162" i="10" s="1"/>
  <c r="S49" i="1"/>
  <c r="T162" i="10"/>
  <c r="H49" i="1"/>
  <c r="G162" i="10"/>
  <c r="H162" i="10" s="1"/>
  <c r="I162" i="10" s="1"/>
  <c r="I49" i="1" s="1"/>
  <c r="C51" i="14" s="1"/>
  <c r="X162" i="10"/>
  <c r="K49" i="1" s="1"/>
  <c r="G51" i="14" s="1"/>
  <c r="J49" i="1" l="1"/>
  <c r="E51" i="14" s="1"/>
  <c r="F51" i="14"/>
  <c r="Z49" i="1"/>
  <c r="W49" i="1"/>
  <c r="U162" i="10"/>
  <c r="O49" i="1" s="1"/>
  <c r="J51" i="14" s="1"/>
  <c r="Q162" i="10"/>
  <c r="R162" i="10" s="1"/>
  <c r="S162" i="10" s="1"/>
  <c r="U49" i="1" s="1"/>
  <c r="T49" i="1"/>
  <c r="Y162" i="10"/>
  <c r="V49" i="1" s="1"/>
  <c r="L51" i="14" s="1"/>
  <c r="K51" i="14"/>
  <c r="F50" i="1"/>
  <c r="L50" i="1" l="1"/>
  <c r="D52" i="14"/>
  <c r="B163" i="10"/>
  <c r="E28" i="12"/>
  <c r="F130" i="1"/>
  <c r="E163" i="10" l="1"/>
  <c r="F163" i="10" s="1"/>
  <c r="L163" i="10"/>
  <c r="H52" i="14"/>
  <c r="M163" i="10"/>
  <c r="N163" i="10" s="1"/>
  <c r="M50" i="1"/>
  <c r="N50" i="1" l="1"/>
  <c r="I52" i="14"/>
  <c r="G163" i="10"/>
  <c r="H163" i="10" s="1"/>
  <c r="I163" i="10" s="1"/>
  <c r="I50" i="1" s="1"/>
  <c r="X163" i="10"/>
  <c r="K50" i="1" s="1"/>
  <c r="H50" i="1"/>
  <c r="S50" i="1"/>
  <c r="O163" i="10"/>
  <c r="P163" i="10" s="1"/>
  <c r="T163" i="10"/>
  <c r="U163" i="10" s="1"/>
  <c r="O50" i="1" s="1"/>
  <c r="J52" i="14" s="1"/>
  <c r="F51" i="1" l="1"/>
  <c r="K52" i="14"/>
  <c r="G28" i="12"/>
  <c r="G52" i="14"/>
  <c r="C52" i="14"/>
  <c r="I130" i="1"/>
  <c r="D28" i="12"/>
  <c r="F52" i="14"/>
  <c r="F28" i="12"/>
  <c r="J50" i="1"/>
  <c r="E52" i="14" s="1"/>
  <c r="H130" i="1"/>
  <c r="Q163" i="10"/>
  <c r="R163" i="10" s="1"/>
  <c r="S163" i="10" s="1"/>
  <c r="U50" i="1" s="1"/>
  <c r="T50" i="1"/>
  <c r="Y163" i="10"/>
  <c r="V50" i="1" s="1"/>
  <c r="L52" i="14" s="1"/>
  <c r="Z50" i="1"/>
  <c r="W50" i="1"/>
  <c r="L51" i="1" l="1"/>
  <c r="D53" i="14"/>
  <c r="B164" i="10"/>
  <c r="L164" i="10" l="1"/>
  <c r="E164" i="10"/>
  <c r="F164" i="10" s="1"/>
  <c r="H53" i="14"/>
  <c r="M164" i="10"/>
  <c r="N164" i="10" s="1"/>
  <c r="M51" i="1"/>
  <c r="N51" i="1" l="1"/>
  <c r="I53" i="14"/>
  <c r="O164" i="10"/>
  <c r="P164" i="10" s="1"/>
  <c r="S51" i="1"/>
  <c r="T164" i="10"/>
  <c r="U164" i="10" s="1"/>
  <c r="O51" i="1" s="1"/>
  <c r="J53" i="14" s="1"/>
  <c r="H51" i="1"/>
  <c r="X164" i="10"/>
  <c r="K51" i="1" s="1"/>
  <c r="G53" i="14" s="1"/>
  <c r="G164" i="10"/>
  <c r="H164" i="10" s="1"/>
  <c r="I164" i="10" s="1"/>
  <c r="I51" i="1" s="1"/>
  <c r="C53" i="14" s="1"/>
  <c r="K53" i="14" l="1"/>
  <c r="F52" i="1"/>
  <c r="F53" i="14"/>
  <c r="J51" i="1"/>
  <c r="E53" i="14" s="1"/>
  <c r="T51" i="1"/>
  <c r="Q164" i="10"/>
  <c r="R164" i="10" s="1"/>
  <c r="S164" i="10" s="1"/>
  <c r="U51" i="1" s="1"/>
  <c r="Y164" i="10"/>
  <c r="V51" i="1" s="1"/>
  <c r="L53" i="14" s="1"/>
  <c r="Z51" i="1"/>
  <c r="W51" i="1"/>
  <c r="D54" i="14" l="1"/>
  <c r="L52" i="1"/>
  <c r="B165" i="10"/>
  <c r="L165" i="10" l="1"/>
  <c r="E165" i="10"/>
  <c r="F165" i="10" s="1"/>
  <c r="M165" i="10"/>
  <c r="N165" i="10" s="1"/>
  <c r="H54" i="14"/>
  <c r="M52" i="1"/>
  <c r="N52" i="1" l="1"/>
  <c r="I54" i="14"/>
  <c r="T165" i="10"/>
  <c r="O165" i="10"/>
  <c r="P165" i="10" s="1"/>
  <c r="S52" i="1"/>
  <c r="X165" i="10"/>
  <c r="K52" i="1" s="1"/>
  <c r="G54" i="14" s="1"/>
  <c r="G165" i="10"/>
  <c r="H165" i="10" s="1"/>
  <c r="I165" i="10" s="1"/>
  <c r="I52" i="1" s="1"/>
  <c r="C54" i="14" s="1"/>
  <c r="H52" i="1"/>
  <c r="U165" i="10"/>
  <c r="O52" i="1" s="1"/>
  <c r="J54" i="14" s="1"/>
  <c r="F54" i="14" l="1"/>
  <c r="J52" i="1"/>
  <c r="E54" i="14" s="1"/>
  <c r="F53" i="1"/>
  <c r="K54" i="14"/>
  <c r="Q165" i="10"/>
  <c r="R165" i="10" s="1"/>
  <c r="S165" i="10" s="1"/>
  <c r="U52" i="1" s="1"/>
  <c r="T52" i="1"/>
  <c r="Y165" i="10"/>
  <c r="V52" i="1" s="1"/>
  <c r="L54" i="14" s="1"/>
  <c r="Z52" i="1"/>
  <c r="W52" i="1"/>
  <c r="L53" i="1" l="1"/>
  <c r="D55" i="14"/>
  <c r="B166" i="10"/>
  <c r="L166" i="10" l="1"/>
  <c r="E166" i="10"/>
  <c r="F166" i="10" s="1"/>
  <c r="H55" i="14"/>
  <c r="M166" i="10"/>
  <c r="N166" i="10" s="1"/>
  <c r="M53" i="1"/>
  <c r="O166" i="10" l="1"/>
  <c r="P166" i="10" s="1"/>
  <c r="T166" i="10"/>
  <c r="S53" i="1"/>
  <c r="I55" i="14"/>
  <c r="N53" i="1"/>
  <c r="G166" i="10"/>
  <c r="H166" i="10" s="1"/>
  <c r="I166" i="10" s="1"/>
  <c r="I53" i="1" s="1"/>
  <c r="C55" i="14" s="1"/>
  <c r="X166" i="10"/>
  <c r="K53" i="1" s="1"/>
  <c r="G55" i="14" s="1"/>
  <c r="H53" i="1"/>
  <c r="J53" i="1" l="1"/>
  <c r="E55" i="14" s="1"/>
  <c r="F55" i="14"/>
  <c r="Q166" i="10"/>
  <c r="R166" i="10" s="1"/>
  <c r="S166" i="10" s="1"/>
  <c r="U53" i="1" s="1"/>
  <c r="T53" i="1"/>
  <c r="Y166" i="10"/>
  <c r="V53" i="1" s="1"/>
  <c r="L55" i="14" s="1"/>
  <c r="Z53" i="1"/>
  <c r="W53" i="1"/>
  <c r="F54" i="1"/>
  <c r="K55" i="14"/>
  <c r="U166" i="10"/>
  <c r="O53" i="1" s="1"/>
  <c r="J55" i="14" s="1"/>
  <c r="B167" i="10" l="1"/>
  <c r="L54" i="1"/>
  <c r="D56" i="14"/>
  <c r="H56" i="14" l="1"/>
  <c r="M54" i="1"/>
  <c r="M167" i="10"/>
  <c r="N167" i="10" s="1"/>
  <c r="E167" i="10"/>
  <c r="F167" i="10" s="1"/>
  <c r="L167" i="10"/>
  <c r="I56" i="14" l="1"/>
  <c r="N54" i="1"/>
  <c r="H54" i="1"/>
  <c r="X167" i="10"/>
  <c r="K54" i="1" s="1"/>
  <c r="G56" i="14" s="1"/>
  <c r="G167" i="10"/>
  <c r="H167" i="10" s="1"/>
  <c r="I167" i="10" s="1"/>
  <c r="I54" i="1" s="1"/>
  <c r="C56" i="14" s="1"/>
  <c r="T167" i="10"/>
  <c r="U167" i="10" s="1"/>
  <c r="O54" i="1" s="1"/>
  <c r="J56" i="14" s="1"/>
  <c r="O167" i="10"/>
  <c r="P167" i="10" s="1"/>
  <c r="S54" i="1"/>
  <c r="Z54" i="1" l="1"/>
  <c r="W54" i="1"/>
  <c r="Q167" i="10"/>
  <c r="R167" i="10" s="1"/>
  <c r="S167" i="10" s="1"/>
  <c r="U54" i="1" s="1"/>
  <c r="Y167" i="10"/>
  <c r="V54" i="1" s="1"/>
  <c r="L56" i="14" s="1"/>
  <c r="T54" i="1"/>
  <c r="J54" i="1"/>
  <c r="E56" i="14" s="1"/>
  <c r="F56" i="14"/>
  <c r="K56" i="14"/>
  <c r="F55" i="1"/>
  <c r="F131" i="1" l="1"/>
  <c r="E29" i="12"/>
  <c r="B168" i="10"/>
  <c r="D57" i="14"/>
  <c r="L55" i="1"/>
  <c r="H57" i="14" l="1"/>
  <c r="M168" i="10"/>
  <c r="N168" i="10" s="1"/>
  <c r="M55" i="1"/>
  <c r="E168" i="10"/>
  <c r="F168" i="10" s="1"/>
  <c r="L168" i="10"/>
  <c r="X168" i="10" l="1"/>
  <c r="K55" i="1" s="1"/>
  <c r="H55" i="1"/>
  <c r="G168" i="10"/>
  <c r="H168" i="10" s="1"/>
  <c r="I168" i="10" s="1"/>
  <c r="I55" i="1" s="1"/>
  <c r="O168" i="10"/>
  <c r="P168" i="10" s="1"/>
  <c r="T168" i="10"/>
  <c r="S55" i="1"/>
  <c r="I57" i="14"/>
  <c r="N55" i="1"/>
  <c r="Y168" i="10" l="1"/>
  <c r="V55" i="1" s="1"/>
  <c r="L57" i="14" s="1"/>
  <c r="T55" i="1"/>
  <c r="Q168" i="10"/>
  <c r="R168" i="10" s="1"/>
  <c r="S168" i="10" s="1"/>
  <c r="U55" i="1" s="1"/>
  <c r="U168" i="10"/>
  <c r="O55" i="1" s="1"/>
  <c r="J57" i="14" s="1"/>
  <c r="C57" i="14"/>
  <c r="D29" i="12"/>
  <c r="I131" i="1"/>
  <c r="K57" i="14"/>
  <c r="F56" i="1"/>
  <c r="F57" i="14"/>
  <c r="J55" i="1"/>
  <c r="E57" i="14" s="1"/>
  <c r="F29" i="12"/>
  <c r="H131" i="1"/>
  <c r="W55" i="1"/>
  <c r="Z55" i="1"/>
  <c r="G29" i="12"/>
  <c r="G57" i="14"/>
  <c r="L56" i="1" l="1"/>
  <c r="D58" i="14"/>
  <c r="B169" i="10"/>
  <c r="E169" i="10" l="1"/>
  <c r="F169" i="10" s="1"/>
  <c r="L169" i="10"/>
  <c r="H58" i="14"/>
  <c r="M56" i="1"/>
  <c r="M169" i="10"/>
  <c r="N169" i="10" s="1"/>
  <c r="N56" i="1" l="1"/>
  <c r="I58" i="14"/>
  <c r="O169" i="10"/>
  <c r="P169" i="10" s="1"/>
  <c r="S56" i="1"/>
  <c r="T169" i="10"/>
  <c r="U169" i="10" s="1"/>
  <c r="O56" i="1" s="1"/>
  <c r="J58" i="14" s="1"/>
  <c r="X169" i="10"/>
  <c r="K56" i="1" s="1"/>
  <c r="G58" i="14" s="1"/>
  <c r="H56" i="1"/>
  <c r="G169" i="10"/>
  <c r="H169" i="10" s="1"/>
  <c r="I169" i="10" s="1"/>
  <c r="I56" i="1" s="1"/>
  <c r="C58" i="14" s="1"/>
  <c r="J56" i="1" l="1"/>
  <c r="E58" i="14" s="1"/>
  <c r="F58" i="14"/>
  <c r="Y169" i="10"/>
  <c r="V56" i="1" s="1"/>
  <c r="L58" i="14" s="1"/>
  <c r="T56" i="1"/>
  <c r="Q169" i="10"/>
  <c r="R169" i="10" s="1"/>
  <c r="S169" i="10" s="1"/>
  <c r="U56" i="1" s="1"/>
  <c r="K58" i="14"/>
  <c r="F57" i="1"/>
  <c r="Z56" i="1"/>
  <c r="W56" i="1"/>
  <c r="D59" i="14" l="1"/>
  <c r="L57" i="1"/>
  <c r="B170" i="10"/>
  <c r="H59" i="14" l="1"/>
  <c r="M57" i="1"/>
  <c r="M170" i="10"/>
  <c r="N170" i="10" s="1"/>
  <c r="L170" i="10"/>
  <c r="E170" i="10"/>
  <c r="F170" i="10" s="1"/>
  <c r="N57" i="1" l="1"/>
  <c r="I59" i="14"/>
  <c r="H57" i="1"/>
  <c r="X170" i="10"/>
  <c r="K57" i="1" s="1"/>
  <c r="G59" i="14" s="1"/>
  <c r="G170" i="10"/>
  <c r="H170" i="10" s="1"/>
  <c r="I170" i="10" s="1"/>
  <c r="I57" i="1" s="1"/>
  <c r="C59" i="14" s="1"/>
  <c r="S57" i="1"/>
  <c r="O170" i="10"/>
  <c r="P170" i="10" s="1"/>
  <c r="T170" i="10"/>
  <c r="U170" i="10" s="1"/>
  <c r="O57" i="1" s="1"/>
  <c r="J59" i="14" s="1"/>
  <c r="F58" i="1" l="1"/>
  <c r="K59" i="14"/>
  <c r="F59" i="14"/>
  <c r="J57" i="1"/>
  <c r="E59" i="14" s="1"/>
  <c r="T57" i="1"/>
  <c r="Y170" i="10"/>
  <c r="V57" i="1" s="1"/>
  <c r="L59" i="14" s="1"/>
  <c r="Q170" i="10"/>
  <c r="R170" i="10" s="1"/>
  <c r="S170" i="10" s="1"/>
  <c r="U57" i="1" s="1"/>
  <c r="Z57" i="1"/>
  <c r="W57" i="1"/>
  <c r="B171" i="10" l="1"/>
  <c r="D60" i="14"/>
  <c r="L58" i="1"/>
  <c r="H60" i="14" l="1"/>
  <c r="M58" i="1"/>
  <c r="M171" i="10"/>
  <c r="N171" i="10" s="1"/>
  <c r="E171" i="10"/>
  <c r="F171" i="10" s="1"/>
  <c r="L171" i="10"/>
  <c r="H58" i="1" l="1"/>
  <c r="G171" i="10"/>
  <c r="H171" i="10" s="1"/>
  <c r="I171" i="10" s="1"/>
  <c r="I58" i="1" s="1"/>
  <c r="C60" i="14" s="1"/>
  <c r="X171" i="10"/>
  <c r="K58" i="1" s="1"/>
  <c r="G60" i="14" s="1"/>
  <c r="I60" i="14"/>
  <c r="N58" i="1"/>
  <c r="O171" i="10"/>
  <c r="P171" i="10" s="1"/>
  <c r="S58" i="1"/>
  <c r="T171" i="10"/>
  <c r="U171" i="10" s="1"/>
  <c r="O58" i="1" s="1"/>
  <c r="J60" i="14" s="1"/>
  <c r="W58" i="1" l="1"/>
  <c r="Z58" i="1"/>
  <c r="F59" i="1"/>
  <c r="K60" i="14"/>
  <c r="Q171" i="10"/>
  <c r="R171" i="10" s="1"/>
  <c r="S171" i="10" s="1"/>
  <c r="U58" i="1" s="1"/>
  <c r="Y171" i="10"/>
  <c r="V58" i="1" s="1"/>
  <c r="L60" i="14" s="1"/>
  <c r="T58" i="1"/>
  <c r="F60" i="14"/>
  <c r="J58" i="1"/>
  <c r="E60" i="14" s="1"/>
  <c r="L59" i="1" l="1"/>
  <c r="B172" i="10"/>
  <c r="D61" i="14"/>
  <c r="E172" i="10" l="1"/>
  <c r="F172" i="10" s="1"/>
  <c r="L172" i="10"/>
  <c r="H61" i="14"/>
  <c r="M59" i="1"/>
  <c r="M172" i="10"/>
  <c r="N172" i="10" s="1"/>
  <c r="O172" i="10" l="1"/>
  <c r="P172" i="10" s="1"/>
  <c r="T172" i="10"/>
  <c r="S59" i="1"/>
  <c r="N59" i="1"/>
  <c r="I61" i="14"/>
  <c r="X172" i="10"/>
  <c r="K59" i="1" s="1"/>
  <c r="G61" i="14" s="1"/>
  <c r="G172" i="10"/>
  <c r="H172" i="10" s="1"/>
  <c r="I172" i="10" s="1"/>
  <c r="I59" i="1" s="1"/>
  <c r="C61" i="14" s="1"/>
  <c r="H59" i="1"/>
  <c r="J59" i="1" l="1"/>
  <c r="E61" i="14" s="1"/>
  <c r="F61" i="14"/>
  <c r="K61" i="14"/>
  <c r="F60" i="1"/>
  <c r="W59" i="1"/>
  <c r="Z59" i="1"/>
  <c r="T59" i="1"/>
  <c r="Y172" i="10"/>
  <c r="V59" i="1" s="1"/>
  <c r="L61" i="14" s="1"/>
  <c r="Q172" i="10"/>
  <c r="R172" i="10" s="1"/>
  <c r="S172" i="10" s="1"/>
  <c r="U59" i="1" s="1"/>
  <c r="U172" i="10"/>
  <c r="O59" i="1" s="1"/>
  <c r="J61" i="14" s="1"/>
  <c r="L60" i="1" l="1"/>
  <c r="B173" i="10"/>
  <c r="F132" i="1"/>
  <c r="D62" i="14"/>
  <c r="E30" i="12"/>
  <c r="E173" i="10" l="1"/>
  <c r="F173" i="10" s="1"/>
  <c r="L173" i="10"/>
  <c r="M173" i="10"/>
  <c r="N173" i="10" s="1"/>
  <c r="H62" i="14"/>
  <c r="M60" i="1"/>
  <c r="I62" i="14" l="1"/>
  <c r="N60" i="1"/>
  <c r="H60" i="1"/>
  <c r="X173" i="10"/>
  <c r="K60" i="1" s="1"/>
  <c r="G173" i="10"/>
  <c r="H173" i="10" s="1"/>
  <c r="I173" i="10" s="1"/>
  <c r="I60" i="1" s="1"/>
  <c r="O173" i="10"/>
  <c r="P173" i="10" s="1"/>
  <c r="T173" i="10"/>
  <c r="U173" i="10" s="1"/>
  <c r="O60" i="1" s="1"/>
  <c r="J62" i="14" s="1"/>
  <c r="S60" i="1"/>
  <c r="C62" i="14" l="1"/>
  <c r="D30" i="12"/>
  <c r="I132" i="1"/>
  <c r="H132" i="1"/>
  <c r="F30" i="12"/>
  <c r="F62" i="14"/>
  <c r="J60" i="1"/>
  <c r="E62" i="14" s="1"/>
  <c r="Z60" i="1"/>
  <c r="W60" i="1"/>
  <c r="Q173" i="10"/>
  <c r="R173" i="10" s="1"/>
  <c r="S173" i="10" s="1"/>
  <c r="U60" i="1" s="1"/>
  <c r="T60" i="1"/>
  <c r="Y173" i="10"/>
  <c r="V60" i="1" s="1"/>
  <c r="L62" i="14" s="1"/>
  <c r="G62" i="14"/>
  <c r="G30" i="12"/>
  <c r="F61" i="1"/>
  <c r="K62" i="14"/>
  <c r="D63" i="14" l="1"/>
  <c r="B174" i="10"/>
  <c r="L61" i="1"/>
  <c r="E174" i="10" l="1"/>
  <c r="F174" i="10" s="1"/>
  <c r="L174" i="10"/>
  <c r="M61" i="1"/>
  <c r="H63" i="14"/>
  <c r="M174" i="10"/>
  <c r="N174" i="10" s="1"/>
  <c r="O174" i="10" l="1"/>
  <c r="P174" i="10" s="1"/>
  <c r="S61" i="1"/>
  <c r="T174" i="10"/>
  <c r="U174" i="10" s="1"/>
  <c r="O61" i="1" s="1"/>
  <c r="J63" i="14" s="1"/>
  <c r="X174" i="10"/>
  <c r="K61" i="1" s="1"/>
  <c r="G63" i="14" s="1"/>
  <c r="H61" i="1"/>
  <c r="G174" i="10"/>
  <c r="H174" i="10" s="1"/>
  <c r="I174" i="10" s="1"/>
  <c r="I61" i="1" s="1"/>
  <c r="C63" i="14" s="1"/>
  <c r="I63" i="14"/>
  <c r="N61" i="1"/>
  <c r="F63" i="14" l="1"/>
  <c r="J61" i="1"/>
  <c r="E63" i="14" s="1"/>
  <c r="Y174" i="10"/>
  <c r="V61" i="1" s="1"/>
  <c r="L63" i="14" s="1"/>
  <c r="T61" i="1"/>
  <c r="Q174" i="10"/>
  <c r="R174" i="10" s="1"/>
  <c r="S174" i="10" s="1"/>
  <c r="U61" i="1" s="1"/>
  <c r="F62" i="1"/>
  <c r="K63" i="14"/>
  <c r="W61" i="1"/>
  <c r="Z61" i="1"/>
  <c r="L62" i="1" l="1"/>
  <c r="D64" i="14"/>
  <c r="B175" i="10"/>
  <c r="E175" i="10" l="1"/>
  <c r="F175" i="10" s="1"/>
  <c r="L175" i="10"/>
  <c r="H64" i="14"/>
  <c r="M175" i="10"/>
  <c r="N175" i="10" s="1"/>
  <c r="M62" i="1"/>
  <c r="N62" i="1" l="1"/>
  <c r="I64" i="14"/>
  <c r="G175" i="10"/>
  <c r="H175" i="10" s="1"/>
  <c r="I175" i="10" s="1"/>
  <c r="I62" i="1" s="1"/>
  <c r="C64" i="14" s="1"/>
  <c r="H62" i="1"/>
  <c r="X175" i="10"/>
  <c r="K62" i="1" s="1"/>
  <c r="G64" i="14" s="1"/>
  <c r="S62" i="1"/>
  <c r="O175" i="10"/>
  <c r="P175" i="10" s="1"/>
  <c r="T175" i="10"/>
  <c r="U175" i="10" s="1"/>
  <c r="O62" i="1" s="1"/>
  <c r="J64" i="14" s="1"/>
  <c r="F63" i="1" l="1"/>
  <c r="K64" i="14"/>
  <c r="F64" i="14"/>
  <c r="J62" i="1"/>
  <c r="E64" i="14" s="1"/>
  <c r="Q175" i="10"/>
  <c r="R175" i="10" s="1"/>
  <c r="S175" i="10" s="1"/>
  <c r="U62" i="1" s="1"/>
  <c r="T62" i="1"/>
  <c r="Y175" i="10"/>
  <c r="V62" i="1" s="1"/>
  <c r="L64" i="14" s="1"/>
  <c r="Z62" i="1"/>
  <c r="W62" i="1"/>
  <c r="L63" i="1" l="1"/>
  <c r="D65" i="14"/>
  <c r="B176" i="10"/>
  <c r="E176" i="10" l="1"/>
  <c r="F176" i="10" s="1"/>
  <c r="L176" i="10"/>
  <c r="H65" i="14"/>
  <c r="M176" i="10"/>
  <c r="N176" i="10" s="1"/>
  <c r="M63" i="1"/>
  <c r="N63" i="1" l="1"/>
  <c r="I65" i="14"/>
  <c r="X176" i="10"/>
  <c r="K63" i="1" s="1"/>
  <c r="G65" i="14" s="1"/>
  <c r="G176" i="10"/>
  <c r="H176" i="10" s="1"/>
  <c r="I176" i="10" s="1"/>
  <c r="I63" i="1" s="1"/>
  <c r="C65" i="14" s="1"/>
  <c r="H63" i="1"/>
  <c r="S63" i="1"/>
  <c r="O176" i="10"/>
  <c r="P176" i="10" s="1"/>
  <c r="T176" i="10"/>
  <c r="U176" i="10" s="1"/>
  <c r="O63" i="1" s="1"/>
  <c r="J65" i="14" s="1"/>
  <c r="F64" i="1" l="1"/>
  <c r="K65" i="14"/>
  <c r="J63" i="1"/>
  <c r="E65" i="14" s="1"/>
  <c r="F65" i="14"/>
  <c r="T63" i="1"/>
  <c r="Y176" i="10"/>
  <c r="V63" i="1" s="1"/>
  <c r="L65" i="14" s="1"/>
  <c r="Q176" i="10"/>
  <c r="R176" i="10" s="1"/>
  <c r="S176" i="10" s="1"/>
  <c r="U63" i="1" s="1"/>
  <c r="Z63" i="1"/>
  <c r="W63" i="1"/>
  <c r="X63" i="1" s="1"/>
  <c r="D66" i="14" l="1"/>
  <c r="L64" i="1"/>
  <c r="B177" i="10"/>
  <c r="L177" i="10" l="1"/>
  <c r="E177" i="10"/>
  <c r="F177" i="10" s="1"/>
  <c r="H66" i="14"/>
  <c r="M64" i="1"/>
  <c r="M177" i="10"/>
  <c r="N177" i="10" s="1"/>
  <c r="I66" i="14" l="1"/>
  <c r="N64" i="1"/>
  <c r="O177" i="10"/>
  <c r="P177" i="10" s="1"/>
  <c r="T177" i="10"/>
  <c r="S64" i="1"/>
  <c r="H64" i="1"/>
  <c r="X177" i="10"/>
  <c r="K64" i="1" s="1"/>
  <c r="G66" i="14" s="1"/>
  <c r="G177" i="10"/>
  <c r="H177" i="10" s="1"/>
  <c r="I177" i="10" s="1"/>
  <c r="I64" i="1" s="1"/>
  <c r="C66" i="14" s="1"/>
  <c r="W64" i="1" l="1"/>
  <c r="X64" i="1" s="1"/>
  <c r="Z64" i="1"/>
  <c r="F66" i="14"/>
  <c r="J64" i="1"/>
  <c r="E66" i="14" s="1"/>
  <c r="F65" i="1"/>
  <c r="K66" i="14"/>
  <c r="Q177" i="10"/>
  <c r="R177" i="10" s="1"/>
  <c r="S177" i="10" s="1"/>
  <c r="U64" i="1" s="1"/>
  <c r="Y177" i="10"/>
  <c r="V64" i="1" s="1"/>
  <c r="L66" i="14" s="1"/>
  <c r="T64" i="1"/>
  <c r="U177" i="10"/>
  <c r="O64" i="1" s="1"/>
  <c r="J66" i="14" s="1"/>
  <c r="B178" i="10" l="1"/>
  <c r="F133" i="1"/>
  <c r="D67" i="14"/>
  <c r="L65" i="1"/>
  <c r="E31" i="12"/>
  <c r="H67" i="14" l="1"/>
  <c r="M178" i="10"/>
  <c r="N178" i="10" s="1"/>
  <c r="M65" i="1"/>
  <c r="L178" i="10"/>
  <c r="E178" i="10"/>
  <c r="F178" i="10" s="1"/>
  <c r="N65" i="1" l="1"/>
  <c r="I67" i="14"/>
  <c r="G178" i="10"/>
  <c r="H178" i="10" s="1"/>
  <c r="I178" i="10" s="1"/>
  <c r="I65" i="1" s="1"/>
  <c r="X178" i="10"/>
  <c r="K65" i="1" s="1"/>
  <c r="H65" i="1"/>
  <c r="O178" i="10"/>
  <c r="P178" i="10" s="1"/>
  <c r="T178" i="10"/>
  <c r="S65" i="1"/>
  <c r="G67" i="14" l="1"/>
  <c r="G31" i="12"/>
  <c r="T65" i="1"/>
  <c r="Q178" i="10"/>
  <c r="R178" i="10" s="1"/>
  <c r="S178" i="10" s="1"/>
  <c r="U65" i="1" s="1"/>
  <c r="Y178" i="10"/>
  <c r="V65" i="1" s="1"/>
  <c r="L67" i="14" s="1"/>
  <c r="C67" i="14"/>
  <c r="I133" i="1"/>
  <c r="D31" i="12"/>
  <c r="U178" i="10"/>
  <c r="O65" i="1" s="1"/>
  <c r="J67" i="14" s="1"/>
  <c r="J65" i="1"/>
  <c r="E67" i="14" s="1"/>
  <c r="F67" i="14"/>
  <c r="F31" i="12"/>
  <c r="H133" i="1"/>
  <c r="F66" i="1"/>
  <c r="K67" i="14"/>
  <c r="Z65" i="1"/>
  <c r="W65" i="1"/>
  <c r="X65" i="1" s="1"/>
  <c r="B179" i="10" l="1"/>
  <c r="D68" i="14"/>
  <c r="L66" i="1"/>
  <c r="H68" i="14" l="1"/>
  <c r="M179" i="10"/>
  <c r="N179" i="10" s="1"/>
  <c r="M66" i="1"/>
  <c r="L179" i="10"/>
  <c r="E179" i="10"/>
  <c r="F179" i="10" s="1"/>
  <c r="G179" i="10" l="1"/>
  <c r="H179" i="10" s="1"/>
  <c r="I179" i="10" s="1"/>
  <c r="I66" i="1" s="1"/>
  <c r="C68" i="14" s="1"/>
  <c r="H66" i="1"/>
  <c r="X179" i="10"/>
  <c r="K66" i="1" s="1"/>
  <c r="G68" i="14" s="1"/>
  <c r="N66" i="1"/>
  <c r="I68" i="14"/>
  <c r="T179" i="10"/>
  <c r="O179" i="10"/>
  <c r="P179" i="10" s="1"/>
  <c r="S66" i="1"/>
  <c r="Z66" i="1" l="1"/>
  <c r="W66" i="1"/>
  <c r="X66" i="1" s="1"/>
  <c r="T66" i="1"/>
  <c r="Q179" i="10"/>
  <c r="R179" i="10" s="1"/>
  <c r="S179" i="10" s="1"/>
  <c r="U66" i="1" s="1"/>
  <c r="Y179" i="10"/>
  <c r="V66" i="1" s="1"/>
  <c r="L68" i="14" s="1"/>
  <c r="F68" i="14"/>
  <c r="J66" i="1"/>
  <c r="E68" i="14" s="1"/>
  <c r="K68" i="14"/>
  <c r="F67" i="1"/>
  <c r="U179" i="10"/>
  <c r="O66" i="1" s="1"/>
  <c r="J68" i="14" s="1"/>
  <c r="D69" i="14" l="1"/>
  <c r="L67" i="1"/>
  <c r="B180" i="10"/>
  <c r="E180" i="10" l="1"/>
  <c r="F180" i="10" s="1"/>
  <c r="L180" i="10"/>
  <c r="H69" i="14"/>
  <c r="M180" i="10"/>
  <c r="N180" i="10" s="1"/>
  <c r="M67" i="1"/>
  <c r="I69" i="14" l="1"/>
  <c r="N67" i="1"/>
  <c r="G180" i="10"/>
  <c r="H180" i="10" s="1"/>
  <c r="I180" i="10" s="1"/>
  <c r="I67" i="1" s="1"/>
  <c r="C69" i="14" s="1"/>
  <c r="X180" i="10"/>
  <c r="K67" i="1" s="1"/>
  <c r="G69" i="14" s="1"/>
  <c r="H67" i="1"/>
  <c r="T180" i="10"/>
  <c r="S67" i="1"/>
  <c r="O180" i="10"/>
  <c r="P180" i="10" s="1"/>
  <c r="Y180" i="10" l="1"/>
  <c r="V67" i="1" s="1"/>
  <c r="L69" i="14" s="1"/>
  <c r="T67" i="1"/>
  <c r="Q180" i="10"/>
  <c r="R180" i="10" s="1"/>
  <c r="S180" i="10" s="1"/>
  <c r="U67" i="1" s="1"/>
  <c r="U180" i="10"/>
  <c r="O67" i="1" s="1"/>
  <c r="J69" i="14" s="1"/>
  <c r="Z67" i="1"/>
  <c r="W67" i="1"/>
  <c r="K69" i="14"/>
  <c r="F68" i="1"/>
  <c r="F69" i="14"/>
  <c r="J67" i="1"/>
  <c r="E69" i="14" s="1"/>
  <c r="D70" i="14" l="1"/>
  <c r="B181" i="10"/>
  <c r="L68" i="1"/>
  <c r="L181" i="10" l="1"/>
  <c r="E181" i="10"/>
  <c r="F181" i="10" s="1"/>
  <c r="H70" i="14"/>
  <c r="M68" i="1"/>
  <c r="M181" i="10"/>
  <c r="N181" i="10" s="1"/>
  <c r="T181" i="10" l="1"/>
  <c r="S68" i="1"/>
  <c r="O181" i="10"/>
  <c r="P181" i="10" s="1"/>
  <c r="N68" i="1"/>
  <c r="I70" i="14"/>
  <c r="H68" i="1"/>
  <c r="X181" i="10"/>
  <c r="K68" i="1" s="1"/>
  <c r="G70" i="14" s="1"/>
  <c r="G181" i="10"/>
  <c r="H181" i="10" s="1"/>
  <c r="I181" i="10" s="1"/>
  <c r="I68" i="1" s="1"/>
  <c r="C70" i="14" s="1"/>
  <c r="U181" i="10"/>
  <c r="O68" i="1" s="1"/>
  <c r="J70" i="14" s="1"/>
  <c r="W68" i="1" l="1"/>
  <c r="Z68" i="1"/>
  <c r="F69" i="1"/>
  <c r="K70" i="14"/>
  <c r="J68" i="1"/>
  <c r="E70" i="14" s="1"/>
  <c r="F70" i="14"/>
  <c r="Y181" i="10"/>
  <c r="V68" i="1" s="1"/>
  <c r="L70" i="14" s="1"/>
  <c r="Q181" i="10"/>
  <c r="R181" i="10" s="1"/>
  <c r="S181" i="10" s="1"/>
  <c r="U68" i="1" s="1"/>
  <c r="T68" i="1"/>
  <c r="D71" i="14" l="1"/>
  <c r="B182" i="10"/>
  <c r="L69" i="1"/>
  <c r="H71" i="14" l="1"/>
  <c r="M182" i="10"/>
  <c r="N182" i="10" s="1"/>
  <c r="M69" i="1"/>
  <c r="E182" i="10"/>
  <c r="F182" i="10" s="1"/>
  <c r="L182" i="10"/>
  <c r="X182" i="10" l="1"/>
  <c r="K69" i="1" s="1"/>
  <c r="G71" i="14" s="1"/>
  <c r="H69" i="1"/>
  <c r="G182" i="10"/>
  <c r="H182" i="10" s="1"/>
  <c r="I182" i="10" s="1"/>
  <c r="I69" i="1" s="1"/>
  <c r="C71" i="14" s="1"/>
  <c r="I71" i="14"/>
  <c r="N69" i="1"/>
  <c r="T182" i="10"/>
  <c r="U182" i="10" s="1"/>
  <c r="O69" i="1" s="1"/>
  <c r="J71" i="14" s="1"/>
  <c r="S69" i="1"/>
  <c r="O182" i="10"/>
  <c r="P182" i="10" s="1"/>
  <c r="T69" i="1" l="1"/>
  <c r="Y182" i="10"/>
  <c r="V69" i="1" s="1"/>
  <c r="L71" i="14" s="1"/>
  <c r="Q182" i="10"/>
  <c r="R182" i="10" s="1"/>
  <c r="S182" i="10" s="1"/>
  <c r="U69" i="1" s="1"/>
  <c r="K71" i="14"/>
  <c r="F70" i="1"/>
  <c r="F71" i="14"/>
  <c r="J69" i="1"/>
  <c r="E71" i="14" s="1"/>
  <c r="Z69" i="1"/>
  <c r="W69" i="1"/>
  <c r="L70" i="1" l="1"/>
  <c r="F134" i="1"/>
  <c r="B183" i="10"/>
  <c r="E32" i="12"/>
  <c r="D72" i="14"/>
  <c r="E183" i="10" l="1"/>
  <c r="F183" i="10" s="1"/>
  <c r="L183" i="10"/>
  <c r="M183" i="10"/>
  <c r="N183" i="10" s="1"/>
  <c r="H72" i="14"/>
  <c r="M70" i="1"/>
  <c r="H70" i="1" l="1"/>
  <c r="X183" i="10"/>
  <c r="K70" i="1" s="1"/>
  <c r="G183" i="10"/>
  <c r="H183" i="10" s="1"/>
  <c r="I183" i="10" s="1"/>
  <c r="I70" i="1" s="1"/>
  <c r="I72" i="14"/>
  <c r="N70" i="1"/>
  <c r="S70" i="1"/>
  <c r="O183" i="10"/>
  <c r="P183" i="10" s="1"/>
  <c r="T183" i="10"/>
  <c r="U183" i="10" s="1"/>
  <c r="O70" i="1" s="1"/>
  <c r="J72" i="14" s="1"/>
  <c r="C72" i="14" l="1"/>
  <c r="D32" i="12"/>
  <c r="I134" i="1"/>
  <c r="K72" i="14"/>
  <c r="F71" i="1"/>
  <c r="G32" i="12"/>
  <c r="G72" i="14"/>
  <c r="W70" i="1"/>
  <c r="Z70" i="1"/>
  <c r="Q183" i="10"/>
  <c r="R183" i="10" s="1"/>
  <c r="S183" i="10" s="1"/>
  <c r="U70" i="1" s="1"/>
  <c r="T70" i="1"/>
  <c r="Y183" i="10"/>
  <c r="V70" i="1" s="1"/>
  <c r="L72" i="14" s="1"/>
  <c r="F72" i="14"/>
  <c r="H134" i="1"/>
  <c r="J70" i="1"/>
  <c r="E72" i="14" s="1"/>
  <c r="F32" i="12"/>
  <c r="L71" i="1" l="1"/>
  <c r="D73" i="14"/>
  <c r="B184" i="10"/>
  <c r="H73" i="14" l="1"/>
  <c r="M184" i="10"/>
  <c r="N184" i="10" s="1"/>
  <c r="M71" i="1"/>
  <c r="E184" i="10"/>
  <c r="F184" i="10" s="1"/>
  <c r="L184" i="10"/>
  <c r="G184" i="10" l="1"/>
  <c r="H184" i="10" s="1"/>
  <c r="I184" i="10" s="1"/>
  <c r="I71" i="1" s="1"/>
  <c r="C73" i="14" s="1"/>
  <c r="X184" i="10"/>
  <c r="K71" i="1" s="1"/>
  <c r="G73" i="14" s="1"/>
  <c r="H71" i="1"/>
  <c r="I73" i="14"/>
  <c r="N71" i="1"/>
  <c r="T184" i="10"/>
  <c r="O184" i="10"/>
  <c r="P184" i="10" s="1"/>
  <c r="S71" i="1"/>
  <c r="T71" i="1" l="1"/>
  <c r="Q184" i="10"/>
  <c r="R184" i="10" s="1"/>
  <c r="S184" i="10" s="1"/>
  <c r="U71" i="1" s="1"/>
  <c r="Y184" i="10"/>
  <c r="V71" i="1" s="1"/>
  <c r="L73" i="14" s="1"/>
  <c r="U184" i="10"/>
  <c r="O71" i="1" s="1"/>
  <c r="J73" i="14" s="1"/>
  <c r="W71" i="1"/>
  <c r="Z71" i="1"/>
  <c r="J71" i="1"/>
  <c r="E73" i="14" s="1"/>
  <c r="F73" i="14"/>
  <c r="K73" i="14"/>
  <c r="F72" i="1"/>
  <c r="B185" i="10" l="1"/>
  <c r="D74" i="14"/>
  <c r="L72" i="1"/>
  <c r="L185" i="10" l="1"/>
  <c r="E185" i="10"/>
  <c r="F185" i="10" s="1"/>
  <c r="H74" i="14"/>
  <c r="M72" i="1"/>
  <c r="M185" i="10"/>
  <c r="N185" i="10" s="1"/>
  <c r="N72" i="1" l="1"/>
  <c r="I74" i="14"/>
  <c r="H72" i="1"/>
  <c r="G185" i="10"/>
  <c r="H185" i="10" s="1"/>
  <c r="I185" i="10" s="1"/>
  <c r="I72" i="1" s="1"/>
  <c r="C74" i="14" s="1"/>
  <c r="X185" i="10"/>
  <c r="K72" i="1" s="1"/>
  <c r="G74" i="14" s="1"/>
  <c r="O185" i="10"/>
  <c r="P185" i="10" s="1"/>
  <c r="S72" i="1"/>
  <c r="T185" i="10"/>
  <c r="U185" i="10" s="1"/>
  <c r="O72" i="1" s="1"/>
  <c r="J74" i="14" s="1"/>
  <c r="K74" i="14" l="1"/>
  <c r="F73" i="1"/>
  <c r="F74" i="14"/>
  <c r="J72" i="1"/>
  <c r="E74" i="14" s="1"/>
  <c r="T72" i="1"/>
  <c r="Q185" i="10"/>
  <c r="R185" i="10" s="1"/>
  <c r="S185" i="10" s="1"/>
  <c r="U72" i="1" s="1"/>
  <c r="Y185" i="10"/>
  <c r="V72" i="1" s="1"/>
  <c r="L74" i="14" s="1"/>
  <c r="Z72" i="1"/>
  <c r="W72" i="1"/>
  <c r="X72" i="1" s="1"/>
  <c r="D75" i="14" l="1"/>
  <c r="B186" i="10"/>
  <c r="L73" i="1"/>
  <c r="M73" i="1" l="1"/>
  <c r="M186" i="10"/>
  <c r="N186" i="10" s="1"/>
  <c r="H75" i="14"/>
  <c r="E186" i="10"/>
  <c r="F186" i="10" s="1"/>
  <c r="L186" i="10"/>
  <c r="H73" i="1" l="1"/>
  <c r="X186" i="10"/>
  <c r="K73" i="1" s="1"/>
  <c r="G75" i="14" s="1"/>
  <c r="G186" i="10"/>
  <c r="H186" i="10" s="1"/>
  <c r="I186" i="10" s="1"/>
  <c r="I73" i="1" s="1"/>
  <c r="C75" i="14" s="1"/>
  <c r="O186" i="10"/>
  <c r="P186" i="10" s="1"/>
  <c r="S73" i="1"/>
  <c r="T186" i="10"/>
  <c r="N73" i="1"/>
  <c r="I75" i="14"/>
  <c r="F74" i="1" l="1"/>
  <c r="K75" i="14"/>
  <c r="Y186" i="10"/>
  <c r="V73" i="1" s="1"/>
  <c r="L75" i="14" s="1"/>
  <c r="T73" i="1"/>
  <c r="Q186" i="10"/>
  <c r="R186" i="10" s="1"/>
  <c r="S186" i="10" s="1"/>
  <c r="U73" i="1" s="1"/>
  <c r="U186" i="10"/>
  <c r="O73" i="1" s="1"/>
  <c r="J75" i="14" s="1"/>
  <c r="Z73" i="1"/>
  <c r="W73" i="1"/>
  <c r="F75" i="14"/>
  <c r="J73" i="1"/>
  <c r="E75" i="14" s="1"/>
  <c r="B187" i="10" l="1"/>
  <c r="D76" i="14"/>
  <c r="L74" i="1"/>
  <c r="M187" i="10" l="1"/>
  <c r="N187" i="10" s="1"/>
  <c r="M74" i="1"/>
  <c r="H76" i="14"/>
  <c r="L187" i="10"/>
  <c r="E187" i="10"/>
  <c r="F187" i="10" s="1"/>
  <c r="H74" i="1" l="1"/>
  <c r="X187" i="10"/>
  <c r="K74" i="1" s="1"/>
  <c r="G76" i="14" s="1"/>
  <c r="G187" i="10"/>
  <c r="H187" i="10" s="1"/>
  <c r="I187" i="10" s="1"/>
  <c r="I74" i="1" s="1"/>
  <c r="C76" i="14" s="1"/>
  <c r="N74" i="1"/>
  <c r="I76" i="14"/>
  <c r="S74" i="1"/>
  <c r="T187" i="10"/>
  <c r="U187" i="10" s="1"/>
  <c r="O74" i="1" s="1"/>
  <c r="J76" i="14" s="1"/>
  <c r="O187" i="10"/>
  <c r="P187" i="10" s="1"/>
  <c r="F75" i="1" l="1"/>
  <c r="K76" i="14"/>
  <c r="T74" i="1"/>
  <c r="Q187" i="10"/>
  <c r="R187" i="10" s="1"/>
  <c r="S187" i="10" s="1"/>
  <c r="U74" i="1" s="1"/>
  <c r="Y187" i="10"/>
  <c r="V74" i="1" s="1"/>
  <c r="L76" i="14" s="1"/>
  <c r="W74" i="1"/>
  <c r="X74" i="1" s="1"/>
  <c r="Z74" i="1"/>
  <c r="J74" i="1"/>
  <c r="E76" i="14" s="1"/>
  <c r="F76" i="14"/>
  <c r="B188" i="10" l="1"/>
  <c r="E33" i="12"/>
  <c r="L75" i="1"/>
  <c r="D77" i="14"/>
  <c r="F135" i="1"/>
  <c r="H77" i="14" l="1"/>
  <c r="M75" i="1"/>
  <c r="M188" i="10"/>
  <c r="N188" i="10" s="1"/>
  <c r="E188" i="10"/>
  <c r="F188" i="10" s="1"/>
  <c r="L188" i="10"/>
  <c r="G188" i="10" l="1"/>
  <c r="H188" i="10" s="1"/>
  <c r="I188" i="10" s="1"/>
  <c r="I75" i="1" s="1"/>
  <c r="X188" i="10"/>
  <c r="K75" i="1" s="1"/>
  <c r="H75" i="1"/>
  <c r="S75" i="1"/>
  <c r="T188" i="10"/>
  <c r="U188" i="10" s="1"/>
  <c r="O75" i="1" s="1"/>
  <c r="J77" i="14" s="1"/>
  <c r="O188" i="10"/>
  <c r="P188" i="10" s="1"/>
  <c r="I77" i="14"/>
  <c r="N75" i="1"/>
  <c r="Y188" i="10" l="1"/>
  <c r="V75" i="1" s="1"/>
  <c r="L77" i="14" s="1"/>
  <c r="Q188" i="10"/>
  <c r="R188" i="10" s="1"/>
  <c r="S188" i="10" s="1"/>
  <c r="U75" i="1" s="1"/>
  <c r="T75" i="1"/>
  <c r="K77" i="14"/>
  <c r="F76" i="1"/>
  <c r="F77" i="14"/>
  <c r="J75" i="1"/>
  <c r="E77" i="14" s="1"/>
  <c r="F33" i="12"/>
  <c r="H135" i="1"/>
  <c r="G33" i="12"/>
  <c r="G77" i="14"/>
  <c r="Z75" i="1"/>
  <c r="W75" i="1"/>
  <c r="D33" i="12"/>
  <c r="C77" i="14"/>
  <c r="I135" i="1"/>
  <c r="B189" i="10" l="1"/>
  <c r="L76" i="1"/>
  <c r="D78" i="14"/>
  <c r="H78" i="14" l="1"/>
  <c r="M76" i="1"/>
  <c r="M189" i="10"/>
  <c r="N189" i="10" s="1"/>
  <c r="E189" i="10"/>
  <c r="F189" i="10" s="1"/>
  <c r="L189" i="10"/>
  <c r="X189" i="10" l="1"/>
  <c r="K76" i="1" s="1"/>
  <c r="G78" i="14" s="1"/>
  <c r="H76" i="1"/>
  <c r="G189" i="10"/>
  <c r="H189" i="10" s="1"/>
  <c r="I189" i="10" s="1"/>
  <c r="I76" i="1" s="1"/>
  <c r="C78" i="14" s="1"/>
  <c r="T189" i="10"/>
  <c r="S76" i="1"/>
  <c r="O189" i="10"/>
  <c r="P189" i="10" s="1"/>
  <c r="N76" i="1"/>
  <c r="I78" i="14"/>
  <c r="T76" i="1" l="1"/>
  <c r="Q189" i="10"/>
  <c r="R189" i="10" s="1"/>
  <c r="S189" i="10" s="1"/>
  <c r="U76" i="1" s="1"/>
  <c r="Y189" i="10"/>
  <c r="V76" i="1" s="1"/>
  <c r="L78" i="14" s="1"/>
  <c r="W76" i="1"/>
  <c r="Z76" i="1"/>
  <c r="J76" i="1"/>
  <c r="E78" i="14" s="1"/>
  <c r="F78" i="14"/>
  <c r="F77" i="1"/>
  <c r="K78" i="14"/>
  <c r="U189" i="10"/>
  <c r="O76" i="1" s="1"/>
  <c r="J78" i="14" s="1"/>
  <c r="X76" i="1" l="1"/>
  <c r="B190" i="10"/>
  <c r="L77" i="1"/>
  <c r="D79" i="14"/>
  <c r="H79" i="14" l="1"/>
  <c r="M190" i="10"/>
  <c r="N190" i="10" s="1"/>
  <c r="M77" i="1"/>
  <c r="L190" i="10"/>
  <c r="E190" i="10"/>
  <c r="F190" i="10" s="1"/>
  <c r="X190" i="10" l="1"/>
  <c r="K77" i="1" s="1"/>
  <c r="G79" i="14" s="1"/>
  <c r="G190" i="10"/>
  <c r="H190" i="10" s="1"/>
  <c r="I190" i="10" s="1"/>
  <c r="I77" i="1" s="1"/>
  <c r="C79" i="14" s="1"/>
  <c r="H77" i="1"/>
  <c r="N77" i="1"/>
  <c r="I79" i="14"/>
  <c r="S77" i="1"/>
  <c r="O190" i="10"/>
  <c r="P190" i="10" s="1"/>
  <c r="T190" i="10"/>
  <c r="U190" i="10" s="1"/>
  <c r="O77" i="1" s="1"/>
  <c r="J79" i="14" s="1"/>
  <c r="K79" i="14" l="1"/>
  <c r="F78" i="1"/>
  <c r="W77" i="1"/>
  <c r="Z77" i="1"/>
  <c r="J77" i="1"/>
  <c r="E79" i="14" s="1"/>
  <c r="F79" i="14"/>
  <c r="T77" i="1"/>
  <c r="Q190" i="10"/>
  <c r="R190" i="10" s="1"/>
  <c r="S190" i="10" s="1"/>
  <c r="U77" i="1" s="1"/>
  <c r="Y190" i="10"/>
  <c r="V77" i="1" s="1"/>
  <c r="L79" i="14" s="1"/>
  <c r="X77" i="1" l="1"/>
  <c r="B191" i="10"/>
  <c r="D80" i="14"/>
  <c r="L78" i="1"/>
  <c r="M191" i="10" l="1"/>
  <c r="N191" i="10" s="1"/>
  <c r="H80" i="14"/>
  <c r="M78" i="1"/>
  <c r="E191" i="10"/>
  <c r="F191" i="10" s="1"/>
  <c r="L191" i="10"/>
  <c r="G191" i="10" l="1"/>
  <c r="H191" i="10" s="1"/>
  <c r="I191" i="10" s="1"/>
  <c r="I78" i="1" s="1"/>
  <c r="C80" i="14" s="1"/>
  <c r="X191" i="10"/>
  <c r="K78" i="1" s="1"/>
  <c r="G80" i="14" s="1"/>
  <c r="H78" i="1"/>
  <c r="I80" i="14"/>
  <c r="N78" i="1"/>
  <c r="O191" i="10"/>
  <c r="P191" i="10" s="1"/>
  <c r="T191" i="10"/>
  <c r="S78" i="1"/>
  <c r="Q191" i="10" l="1"/>
  <c r="R191" i="10" s="1"/>
  <c r="S191" i="10" s="1"/>
  <c r="U78" i="1" s="1"/>
  <c r="T78" i="1"/>
  <c r="Y191" i="10"/>
  <c r="V78" i="1" s="1"/>
  <c r="L80" i="14" s="1"/>
  <c r="J78" i="1"/>
  <c r="E80" i="14" s="1"/>
  <c r="F80" i="14"/>
  <c r="W78" i="1"/>
  <c r="Z78" i="1"/>
  <c r="U191" i="10"/>
  <c r="O78" i="1" s="1"/>
  <c r="J80" i="14" s="1"/>
  <c r="K80" i="14"/>
  <c r="F79" i="1"/>
  <c r="B192" i="10" l="1"/>
  <c r="L79" i="1"/>
  <c r="D81" i="14"/>
  <c r="M79" i="1" l="1"/>
  <c r="M192" i="10"/>
  <c r="N192" i="10" s="1"/>
  <c r="H81" i="14"/>
  <c r="E192" i="10"/>
  <c r="F192" i="10" s="1"/>
  <c r="L192" i="10"/>
  <c r="X192" i="10" l="1"/>
  <c r="K79" i="1" s="1"/>
  <c r="G81" i="14" s="1"/>
  <c r="G192" i="10"/>
  <c r="H192" i="10" s="1"/>
  <c r="I192" i="10" s="1"/>
  <c r="I79" i="1" s="1"/>
  <c r="C81" i="14" s="1"/>
  <c r="H79" i="1"/>
  <c r="T192" i="10"/>
  <c r="U192" i="10" s="1"/>
  <c r="O79" i="1" s="1"/>
  <c r="J81" i="14" s="1"/>
  <c r="S79" i="1"/>
  <c r="O192" i="10"/>
  <c r="P192" i="10" s="1"/>
  <c r="N79" i="1"/>
  <c r="I81" i="14"/>
  <c r="Q192" i="10" l="1"/>
  <c r="R192" i="10" s="1"/>
  <c r="S192" i="10" s="1"/>
  <c r="U79" i="1" s="1"/>
  <c r="T79" i="1"/>
  <c r="Y192" i="10"/>
  <c r="V79" i="1" s="1"/>
  <c r="L81" i="14" s="1"/>
  <c r="J79" i="1"/>
  <c r="E81" i="14" s="1"/>
  <c r="F81" i="14"/>
  <c r="Z79" i="1"/>
  <c r="W79" i="1"/>
  <c r="K81" i="14"/>
  <c r="F80" i="1"/>
  <c r="L80" i="1" l="1"/>
  <c r="B193" i="10"/>
  <c r="D82" i="14"/>
  <c r="F136" i="1"/>
  <c r="E34" i="12"/>
  <c r="L193" i="10" l="1"/>
  <c r="E193" i="10"/>
  <c r="F193" i="10" s="1"/>
  <c r="M80" i="1"/>
  <c r="M193" i="10"/>
  <c r="N193" i="10" s="1"/>
  <c r="H82" i="14"/>
  <c r="T193" i="10" l="1"/>
  <c r="U193" i="10" s="1"/>
  <c r="O80" i="1" s="1"/>
  <c r="J82" i="14" s="1"/>
  <c r="O193" i="10"/>
  <c r="P193" i="10" s="1"/>
  <c r="S80" i="1"/>
  <c r="I82" i="14"/>
  <c r="N80" i="1"/>
  <c r="G193" i="10"/>
  <c r="H193" i="10" s="1"/>
  <c r="I193" i="10" s="1"/>
  <c r="I80" i="1" s="1"/>
  <c r="H80" i="1"/>
  <c r="X193" i="10"/>
  <c r="K80" i="1" s="1"/>
  <c r="G34" i="12" l="1"/>
  <c r="G82" i="14"/>
  <c r="F82" i="14"/>
  <c r="F34" i="12"/>
  <c r="J80" i="1"/>
  <c r="E82" i="14" s="1"/>
  <c r="H136" i="1"/>
  <c r="K82" i="14"/>
  <c r="F81" i="1"/>
  <c r="D34" i="12"/>
  <c r="C82" i="14"/>
  <c r="I136" i="1"/>
  <c r="Z80" i="1"/>
  <c r="W80" i="1"/>
  <c r="X80" i="1" s="1"/>
  <c r="Y193" i="10"/>
  <c r="V80" i="1" s="1"/>
  <c r="L82" i="14" s="1"/>
  <c r="T80" i="1"/>
  <c r="Q193" i="10"/>
  <c r="R193" i="10" s="1"/>
  <c r="S193" i="10" s="1"/>
  <c r="U80" i="1" s="1"/>
  <c r="D83" i="14" l="1"/>
  <c r="L81" i="1"/>
  <c r="B194" i="10"/>
  <c r="H83" i="14" l="1"/>
  <c r="M81" i="1"/>
  <c r="M194" i="10"/>
  <c r="N194" i="10" s="1"/>
  <c r="L194" i="10"/>
  <c r="E194" i="10"/>
  <c r="F194" i="10" s="1"/>
  <c r="G194" i="10" l="1"/>
  <c r="H194" i="10" s="1"/>
  <c r="I194" i="10" s="1"/>
  <c r="I81" i="1" s="1"/>
  <c r="C83" i="14" s="1"/>
  <c r="H81" i="1"/>
  <c r="X194" i="10"/>
  <c r="K81" i="1" s="1"/>
  <c r="G83" i="14" s="1"/>
  <c r="T194" i="10"/>
  <c r="S81" i="1"/>
  <c r="O194" i="10"/>
  <c r="P194" i="10" s="1"/>
  <c r="N81" i="1"/>
  <c r="I83" i="14"/>
  <c r="W81" i="1" l="1"/>
  <c r="Z81" i="1"/>
  <c r="K83" i="14"/>
  <c r="F82" i="1"/>
  <c r="J81" i="1"/>
  <c r="E83" i="14" s="1"/>
  <c r="F83" i="14"/>
  <c r="T81" i="1"/>
  <c r="Q194" i="10"/>
  <c r="R194" i="10" s="1"/>
  <c r="S194" i="10" s="1"/>
  <c r="U81" i="1" s="1"/>
  <c r="Y194" i="10"/>
  <c r="V81" i="1" s="1"/>
  <c r="L83" i="14" s="1"/>
  <c r="U194" i="10"/>
  <c r="O81" i="1" s="1"/>
  <c r="J83" i="14" s="1"/>
  <c r="D84" i="14" l="1"/>
  <c r="L82" i="1"/>
  <c r="B195" i="10"/>
  <c r="M195" i="10" l="1"/>
  <c r="N195" i="10" s="1"/>
  <c r="H84" i="14"/>
  <c r="M82" i="1"/>
  <c r="E195" i="10"/>
  <c r="F195" i="10" s="1"/>
  <c r="L195" i="10"/>
  <c r="X195" i="10" l="1"/>
  <c r="K82" i="1" s="1"/>
  <c r="G84" i="14" s="1"/>
  <c r="H82" i="1"/>
  <c r="G195" i="10"/>
  <c r="H195" i="10" s="1"/>
  <c r="I195" i="10" s="1"/>
  <c r="I82" i="1" s="1"/>
  <c r="C84" i="14" s="1"/>
  <c r="N82" i="1"/>
  <c r="I84" i="14"/>
  <c r="T195" i="10"/>
  <c r="S82" i="1"/>
  <c r="O195" i="10"/>
  <c r="P195" i="10" s="1"/>
  <c r="F83" i="1" l="1"/>
  <c r="K84" i="14"/>
  <c r="Q195" i="10"/>
  <c r="R195" i="10" s="1"/>
  <c r="S195" i="10" s="1"/>
  <c r="U82" i="1" s="1"/>
  <c r="Y195" i="10"/>
  <c r="V82" i="1" s="1"/>
  <c r="L84" i="14" s="1"/>
  <c r="T82" i="1"/>
  <c r="J82" i="1"/>
  <c r="E84" i="14" s="1"/>
  <c r="F84" i="14"/>
  <c r="W82" i="1"/>
  <c r="Z82" i="1"/>
  <c r="U195" i="10"/>
  <c r="O82" i="1" s="1"/>
  <c r="J84" i="14" s="1"/>
  <c r="L83" i="1" l="1"/>
  <c r="B196" i="10"/>
  <c r="D85" i="14"/>
  <c r="L196" i="10" l="1"/>
  <c r="E196" i="10"/>
  <c r="F196" i="10" s="1"/>
  <c r="M196" i="10"/>
  <c r="N196" i="10" s="1"/>
  <c r="M83" i="1"/>
  <c r="H85" i="14"/>
  <c r="N83" i="1" l="1"/>
  <c r="I85" i="14"/>
  <c r="O196" i="10"/>
  <c r="P196" i="10" s="1"/>
  <c r="S83" i="1"/>
  <c r="T196" i="10"/>
  <c r="U196" i="10" s="1"/>
  <c r="O83" i="1" s="1"/>
  <c r="J85" i="14" s="1"/>
  <c r="G196" i="10"/>
  <c r="H196" i="10" s="1"/>
  <c r="I196" i="10" s="1"/>
  <c r="I83" i="1" s="1"/>
  <c r="C85" i="14" s="1"/>
  <c r="H83" i="1"/>
  <c r="X196" i="10"/>
  <c r="K83" i="1" s="1"/>
  <c r="G85" i="14" s="1"/>
  <c r="J83" i="1" l="1"/>
  <c r="E85" i="14" s="1"/>
  <c r="F85" i="14"/>
  <c r="Y196" i="10"/>
  <c r="V83" i="1" s="1"/>
  <c r="L85" i="14" s="1"/>
  <c r="Q196" i="10"/>
  <c r="R196" i="10" s="1"/>
  <c r="S196" i="10" s="1"/>
  <c r="U83" i="1" s="1"/>
  <c r="T83" i="1"/>
  <c r="K85" i="14"/>
  <c r="F84" i="1"/>
  <c r="Z83" i="1"/>
  <c r="W83" i="1"/>
  <c r="X83" i="1" s="1"/>
  <c r="D86" i="14" l="1"/>
  <c r="L84" i="1"/>
  <c r="B197" i="10"/>
  <c r="M84" i="1" l="1"/>
  <c r="M197" i="10"/>
  <c r="N197" i="10" s="1"/>
  <c r="H86" i="14"/>
  <c r="E197" i="10"/>
  <c r="F197" i="10" s="1"/>
  <c r="L197" i="10"/>
  <c r="H84" i="1" l="1"/>
  <c r="G197" i="10"/>
  <c r="H197" i="10" s="1"/>
  <c r="I197" i="10" s="1"/>
  <c r="I84" i="1" s="1"/>
  <c r="C86" i="14" s="1"/>
  <c r="X197" i="10"/>
  <c r="K84" i="1" s="1"/>
  <c r="G86" i="14" s="1"/>
  <c r="O197" i="10"/>
  <c r="P197" i="10" s="1"/>
  <c r="T197" i="10"/>
  <c r="S84" i="1"/>
  <c r="N84" i="1"/>
  <c r="I86" i="14"/>
  <c r="Z84" i="1" l="1"/>
  <c r="W84" i="1"/>
  <c r="F85" i="1"/>
  <c r="K86" i="14"/>
  <c r="T84" i="1"/>
  <c r="Q197" i="10"/>
  <c r="R197" i="10" s="1"/>
  <c r="S197" i="10" s="1"/>
  <c r="U84" i="1" s="1"/>
  <c r="Y197" i="10"/>
  <c r="V84" i="1" s="1"/>
  <c r="L86" i="14" s="1"/>
  <c r="U197" i="10"/>
  <c r="O84" i="1" s="1"/>
  <c r="J86" i="14" s="1"/>
  <c r="F86" i="14"/>
  <c r="J84" i="1"/>
  <c r="E86" i="14" s="1"/>
  <c r="L85" i="1" l="1"/>
  <c r="F137" i="1"/>
  <c r="D87" i="14"/>
  <c r="E35" i="12"/>
  <c r="B198" i="10"/>
  <c r="E198" i="10" l="1"/>
  <c r="F198" i="10" s="1"/>
  <c r="L198" i="10"/>
  <c r="H87" i="14"/>
  <c r="M198" i="10"/>
  <c r="N198" i="10" s="1"/>
  <c r="M85" i="1"/>
  <c r="X198" i="10" l="1"/>
  <c r="K85" i="1" s="1"/>
  <c r="G198" i="10"/>
  <c r="H198" i="10" s="1"/>
  <c r="I198" i="10" s="1"/>
  <c r="I85" i="1" s="1"/>
  <c r="H85" i="1"/>
  <c r="I87" i="14"/>
  <c r="N85" i="1"/>
  <c r="S85" i="1"/>
  <c r="O198" i="10"/>
  <c r="P198" i="10" s="1"/>
  <c r="T198" i="10"/>
  <c r="U198" i="10" s="1"/>
  <c r="O85" i="1" s="1"/>
  <c r="J87" i="14" s="1"/>
  <c r="Z85" i="1" l="1"/>
  <c r="W85" i="1"/>
  <c r="H137" i="1"/>
  <c r="F35" i="12"/>
  <c r="J85" i="1"/>
  <c r="E87" i="14" s="1"/>
  <c r="F87" i="14"/>
  <c r="I137" i="1"/>
  <c r="D35" i="12"/>
  <c r="C87" i="14"/>
  <c r="F86" i="1"/>
  <c r="K87" i="14"/>
  <c r="Q198" i="10"/>
  <c r="R198" i="10" s="1"/>
  <c r="S198" i="10" s="1"/>
  <c r="U85" i="1" s="1"/>
  <c r="Y198" i="10"/>
  <c r="V85" i="1" s="1"/>
  <c r="L87" i="14" s="1"/>
  <c r="T85" i="1"/>
  <c r="G35" i="12"/>
  <c r="G87" i="14"/>
  <c r="D88" i="14" l="1"/>
  <c r="B199" i="10"/>
  <c r="L86" i="1"/>
  <c r="E199" i="10" l="1"/>
  <c r="F199" i="10" s="1"/>
  <c r="L199" i="10"/>
  <c r="H88" i="14"/>
  <c r="M199" i="10"/>
  <c r="N199" i="10" s="1"/>
  <c r="M86" i="1"/>
  <c r="T199" i="10" l="1"/>
  <c r="U199" i="10" s="1"/>
  <c r="O86" i="1" s="1"/>
  <c r="J88" i="14" s="1"/>
  <c r="O199" i="10"/>
  <c r="P199" i="10" s="1"/>
  <c r="S86" i="1"/>
  <c r="H86" i="1"/>
  <c r="G199" i="10"/>
  <c r="H199" i="10" s="1"/>
  <c r="I199" i="10" s="1"/>
  <c r="I86" i="1" s="1"/>
  <c r="C88" i="14" s="1"/>
  <c r="X199" i="10"/>
  <c r="K86" i="1" s="1"/>
  <c r="G88" i="14" s="1"/>
  <c r="I88" i="14"/>
  <c r="N86" i="1"/>
  <c r="F88" i="14" l="1"/>
  <c r="J86" i="1"/>
  <c r="E88" i="14" s="1"/>
  <c r="K88" i="14"/>
  <c r="F87" i="1"/>
  <c r="Z86" i="1"/>
  <c r="W86" i="1"/>
  <c r="X86" i="1" s="1"/>
  <c r="T86" i="1"/>
  <c r="Y199" i="10"/>
  <c r="V86" i="1" s="1"/>
  <c r="L88" i="14" s="1"/>
  <c r="Q199" i="10"/>
  <c r="R199" i="10" s="1"/>
  <c r="S199" i="10" s="1"/>
  <c r="U86" i="1" s="1"/>
  <c r="B200" i="10" l="1"/>
  <c r="L87" i="1"/>
  <c r="D89" i="14"/>
  <c r="H89" i="14" l="1"/>
  <c r="M200" i="10"/>
  <c r="N200" i="10" s="1"/>
  <c r="M87" i="1"/>
  <c r="E200" i="10"/>
  <c r="F200" i="10" s="1"/>
  <c r="L200" i="10"/>
  <c r="G200" i="10" l="1"/>
  <c r="H200" i="10" s="1"/>
  <c r="I200" i="10" s="1"/>
  <c r="I87" i="1" s="1"/>
  <c r="C89" i="14" s="1"/>
  <c r="X200" i="10"/>
  <c r="K87" i="1" s="1"/>
  <c r="G89" i="14" s="1"/>
  <c r="H87" i="1"/>
  <c r="I89" i="14"/>
  <c r="N87" i="1"/>
  <c r="O200" i="10"/>
  <c r="P200" i="10" s="1"/>
  <c r="T200" i="10"/>
  <c r="S87" i="1"/>
  <c r="Y200" i="10" l="1"/>
  <c r="V87" i="1" s="1"/>
  <c r="L89" i="14" s="1"/>
  <c r="Q200" i="10"/>
  <c r="R200" i="10" s="1"/>
  <c r="S200" i="10" s="1"/>
  <c r="U87" i="1" s="1"/>
  <c r="T87" i="1"/>
  <c r="U200" i="10"/>
  <c r="O87" i="1" s="1"/>
  <c r="J89" i="14" s="1"/>
  <c r="J87" i="1"/>
  <c r="E89" i="14" s="1"/>
  <c r="F89" i="14"/>
  <c r="Z87" i="1"/>
  <c r="W87" i="1"/>
  <c r="X87" i="1" s="1"/>
  <c r="F88" i="1"/>
  <c r="K89" i="14"/>
  <c r="D90" i="14" l="1"/>
  <c r="B201" i="10"/>
  <c r="L88" i="1"/>
  <c r="E201" i="10" l="1"/>
  <c r="F201" i="10" s="1"/>
  <c r="L201" i="10"/>
  <c r="M88" i="1"/>
  <c r="H90" i="14"/>
  <c r="M201" i="10"/>
  <c r="N201" i="10" s="1"/>
  <c r="X60" i="1"/>
  <c r="X84" i="1"/>
  <c r="X73" i="1"/>
  <c r="X67" i="1"/>
  <c r="X70" i="1"/>
  <c r="X59" i="1"/>
  <c r="X8" i="1"/>
  <c r="X57" i="1"/>
  <c r="X35" i="1"/>
  <c r="X9" i="1"/>
  <c r="X37" i="1"/>
  <c r="X24" i="1"/>
  <c r="X38" i="1"/>
  <c r="X42" i="1"/>
  <c r="X48" i="1"/>
  <c r="X81" i="1"/>
  <c r="X58" i="1"/>
  <c r="X40" i="1"/>
  <c r="X69" i="1"/>
  <c r="X49" i="1"/>
  <c r="O201" i="10" l="1"/>
  <c r="P201" i="10" s="1"/>
  <c r="S88" i="1"/>
  <c r="T201" i="10"/>
  <c r="N88" i="1"/>
  <c r="I90" i="14"/>
  <c r="H88" i="1"/>
  <c r="X201" i="10"/>
  <c r="K88" i="1" s="1"/>
  <c r="G90" i="14" s="1"/>
  <c r="G201" i="10"/>
  <c r="H201" i="10" s="1"/>
  <c r="I201" i="10" s="1"/>
  <c r="I88" i="1" s="1"/>
  <c r="C90" i="14" s="1"/>
  <c r="J88" i="1" l="1"/>
  <c r="E90" i="14" s="1"/>
  <c r="F90" i="14"/>
  <c r="Q201" i="10"/>
  <c r="R201" i="10" s="1"/>
  <c r="S201" i="10" s="1"/>
  <c r="U88" i="1" s="1"/>
  <c r="T88" i="1"/>
  <c r="Y201" i="10"/>
  <c r="V88" i="1" s="1"/>
  <c r="L90" i="14" s="1"/>
  <c r="F89" i="1"/>
  <c r="K90" i="14"/>
  <c r="W88" i="1"/>
  <c r="Z88" i="1"/>
  <c r="U201" i="10"/>
  <c r="O88" i="1" s="1"/>
  <c r="J90" i="14" s="1"/>
  <c r="B202" i="10" l="1"/>
  <c r="D91" i="14"/>
  <c r="L89" i="1"/>
  <c r="H91" i="14" l="1"/>
  <c r="M89" i="1"/>
  <c r="M202" i="10"/>
  <c r="N202" i="10" s="1"/>
  <c r="E202" i="10"/>
  <c r="F202" i="10" s="1"/>
  <c r="L202" i="10"/>
  <c r="X202" i="10" l="1"/>
  <c r="K89" i="1" s="1"/>
  <c r="G91" i="14" s="1"/>
  <c r="G202" i="10"/>
  <c r="H202" i="10" s="1"/>
  <c r="I202" i="10" s="1"/>
  <c r="I89" i="1" s="1"/>
  <c r="C91" i="14" s="1"/>
  <c r="H89" i="1"/>
  <c r="N89" i="1"/>
  <c r="I91" i="14"/>
  <c r="T202" i="10"/>
  <c r="U202" i="10" s="1"/>
  <c r="O89" i="1" s="1"/>
  <c r="J91" i="14" s="1"/>
  <c r="S89" i="1"/>
  <c r="O202" i="10"/>
  <c r="P202" i="10" s="1"/>
  <c r="F90" i="1" l="1"/>
  <c r="K91" i="14"/>
  <c r="J89" i="1"/>
  <c r="E91" i="14" s="1"/>
  <c r="F91" i="14"/>
  <c r="T89" i="1"/>
  <c r="Y202" i="10"/>
  <c r="V89" i="1" s="1"/>
  <c r="L91" i="14" s="1"/>
  <c r="Q202" i="10"/>
  <c r="R202" i="10" s="1"/>
  <c r="S202" i="10" s="1"/>
  <c r="U89" i="1" s="1"/>
  <c r="W89" i="1"/>
  <c r="Z89" i="1"/>
  <c r="X89" i="1" l="1"/>
  <c r="L90" i="1"/>
  <c r="F138" i="1"/>
  <c r="B203" i="10"/>
  <c r="D92" i="14"/>
  <c r="E36" i="12"/>
  <c r="L203" i="10" l="1"/>
  <c r="E203" i="10"/>
  <c r="F203" i="10" s="1"/>
  <c r="M90" i="1"/>
  <c r="H92" i="14"/>
  <c r="M203" i="10"/>
  <c r="N203" i="10" s="1"/>
  <c r="O203" i="10" l="1"/>
  <c r="P203" i="10" s="1"/>
  <c r="T203" i="10"/>
  <c r="S90" i="1"/>
  <c r="I92" i="14"/>
  <c r="N90" i="1"/>
  <c r="H90" i="1"/>
  <c r="G203" i="10"/>
  <c r="H203" i="10" s="1"/>
  <c r="I203" i="10" s="1"/>
  <c r="I90" i="1" s="1"/>
  <c r="X203" i="10"/>
  <c r="K90" i="1" s="1"/>
  <c r="W90" i="1" l="1"/>
  <c r="Z90" i="1"/>
  <c r="F91" i="1"/>
  <c r="K92" i="14"/>
  <c r="D36" i="12"/>
  <c r="I138" i="1"/>
  <c r="C92" i="14"/>
  <c r="J90" i="1"/>
  <c r="E92" i="14" s="1"/>
  <c r="F36" i="12"/>
  <c r="F92" i="14"/>
  <c r="H138" i="1"/>
  <c r="T90" i="1"/>
  <c r="Q203" i="10"/>
  <c r="R203" i="10" s="1"/>
  <c r="S203" i="10" s="1"/>
  <c r="U90" i="1" s="1"/>
  <c r="Y203" i="10"/>
  <c r="V90" i="1" s="1"/>
  <c r="L92" i="14" s="1"/>
  <c r="G92" i="14"/>
  <c r="G36" i="12"/>
  <c r="U203" i="10"/>
  <c r="O90" i="1" s="1"/>
  <c r="J92" i="14" s="1"/>
  <c r="L91" i="1" l="1"/>
  <c r="D93" i="14"/>
  <c r="B204" i="10"/>
  <c r="X90" i="1"/>
  <c r="E204" i="10" l="1"/>
  <c r="F204" i="10" s="1"/>
  <c r="L204" i="10"/>
  <c r="H93" i="14"/>
  <c r="M204" i="10"/>
  <c r="N204" i="10" s="1"/>
  <c r="M91" i="1"/>
  <c r="N91" i="1" l="1"/>
  <c r="I93" i="14"/>
  <c r="S91" i="1"/>
  <c r="O204" i="10"/>
  <c r="P204" i="10" s="1"/>
  <c r="T204" i="10"/>
  <c r="X204" i="10"/>
  <c r="K91" i="1" s="1"/>
  <c r="G93" i="14" s="1"/>
  <c r="G204" i="10"/>
  <c r="H204" i="10" s="1"/>
  <c r="I204" i="10" s="1"/>
  <c r="I91" i="1" s="1"/>
  <c r="C93" i="14" s="1"/>
  <c r="H91" i="1"/>
  <c r="F93" i="14" l="1"/>
  <c r="J91" i="1"/>
  <c r="E93" i="14" s="1"/>
  <c r="U204" i="10"/>
  <c r="O91" i="1" s="1"/>
  <c r="J93" i="14" s="1"/>
  <c r="T91" i="1"/>
  <c r="Q204" i="10"/>
  <c r="R204" i="10" s="1"/>
  <c r="S204" i="10" s="1"/>
  <c r="U91" i="1" s="1"/>
  <c r="Y204" i="10"/>
  <c r="V91" i="1" s="1"/>
  <c r="L93" i="14" s="1"/>
  <c r="F92" i="1"/>
  <c r="K93" i="14"/>
  <c r="W91" i="1"/>
  <c r="Z91" i="1"/>
  <c r="D94" i="14" l="1"/>
  <c r="B205" i="10"/>
  <c r="L92" i="1"/>
  <c r="X91" i="1"/>
  <c r="L205" i="10" l="1"/>
  <c r="E205" i="10"/>
  <c r="F205" i="10" s="1"/>
  <c r="H94" i="14"/>
  <c r="M92" i="1"/>
  <c r="M205" i="10"/>
  <c r="N205" i="10" s="1"/>
  <c r="O205" i="10" l="1"/>
  <c r="P205" i="10" s="1"/>
  <c r="T205" i="10"/>
  <c r="S92" i="1"/>
  <c r="I94" i="14"/>
  <c r="N92" i="1"/>
  <c r="H92" i="1"/>
  <c r="X205" i="10"/>
  <c r="K92" i="1" s="1"/>
  <c r="G94" i="14" s="1"/>
  <c r="G205" i="10"/>
  <c r="H205" i="10" s="1"/>
  <c r="I205" i="10" s="1"/>
  <c r="I92" i="1" s="1"/>
  <c r="C94" i="14" s="1"/>
  <c r="F93" i="1" l="1"/>
  <c r="K94" i="14"/>
  <c r="F94" i="14"/>
  <c r="J92" i="1"/>
  <c r="E94" i="14" s="1"/>
  <c r="Y205" i="10"/>
  <c r="V92" i="1" s="1"/>
  <c r="L94" i="14" s="1"/>
  <c r="Q205" i="10"/>
  <c r="R205" i="10" s="1"/>
  <c r="S205" i="10" s="1"/>
  <c r="U92" i="1" s="1"/>
  <c r="T92" i="1"/>
  <c r="W92" i="1"/>
  <c r="Z92" i="1"/>
  <c r="U205" i="10"/>
  <c r="O92" i="1" s="1"/>
  <c r="J94" i="14" s="1"/>
  <c r="X92" i="1" l="1"/>
  <c r="D95" i="14"/>
  <c r="L93" i="1"/>
  <c r="B206" i="10"/>
  <c r="L206" i="10" l="1"/>
  <c r="E206" i="10"/>
  <c r="F206" i="10" s="1"/>
  <c r="H95" i="14"/>
  <c r="M93" i="1"/>
  <c r="M206" i="10"/>
  <c r="N206" i="10" s="1"/>
  <c r="I95" i="14" l="1"/>
  <c r="N93" i="1"/>
  <c r="T206" i="10"/>
  <c r="O206" i="10"/>
  <c r="P206" i="10" s="1"/>
  <c r="S93" i="1"/>
  <c r="X206" i="10"/>
  <c r="K93" i="1" s="1"/>
  <c r="G95" i="14" s="1"/>
  <c r="G206" i="10"/>
  <c r="H206" i="10" s="1"/>
  <c r="I206" i="10" s="1"/>
  <c r="I93" i="1" s="1"/>
  <c r="C95" i="14" s="1"/>
  <c r="H93" i="1"/>
  <c r="T93" i="1" l="1"/>
  <c r="Q206" i="10"/>
  <c r="R206" i="10" s="1"/>
  <c r="S206" i="10" s="1"/>
  <c r="U93" i="1" s="1"/>
  <c r="Y206" i="10"/>
  <c r="V93" i="1" s="1"/>
  <c r="L95" i="14" s="1"/>
  <c r="J93" i="1"/>
  <c r="E95" i="14" s="1"/>
  <c r="F95" i="14"/>
  <c r="W93" i="1"/>
  <c r="Z93" i="1"/>
  <c r="F94" i="1"/>
  <c r="K95" i="14"/>
  <c r="U206" i="10"/>
  <c r="O93" i="1" s="1"/>
  <c r="J95" i="14" s="1"/>
  <c r="D96" i="14" l="1"/>
  <c r="B207" i="10"/>
  <c r="L94" i="1"/>
  <c r="E207" i="10" l="1"/>
  <c r="F207" i="10" s="1"/>
  <c r="L207" i="10"/>
  <c r="H96" i="14"/>
  <c r="M94" i="1"/>
  <c r="M207" i="10"/>
  <c r="N207" i="10" s="1"/>
  <c r="O207" i="10" l="1"/>
  <c r="P207" i="10" s="1"/>
  <c r="S94" i="1"/>
  <c r="T207" i="10"/>
  <c r="U207" i="10" s="1"/>
  <c r="O94" i="1" s="1"/>
  <c r="J96" i="14" s="1"/>
  <c r="X207" i="10"/>
  <c r="K94" i="1" s="1"/>
  <c r="G96" i="14" s="1"/>
  <c r="H94" i="1"/>
  <c r="G207" i="10"/>
  <c r="H207" i="10" s="1"/>
  <c r="I207" i="10" s="1"/>
  <c r="I94" i="1" s="1"/>
  <c r="C96" i="14" s="1"/>
  <c r="N94" i="1"/>
  <c r="I96" i="14"/>
  <c r="W94" i="1" l="1"/>
  <c r="X94" i="1" s="1"/>
  <c r="Z94" i="1"/>
  <c r="F96" i="14"/>
  <c r="J94" i="1"/>
  <c r="E96" i="14" s="1"/>
  <c r="F95" i="1"/>
  <c r="K96" i="14"/>
  <c r="T94" i="1"/>
  <c r="Q207" i="10"/>
  <c r="R207" i="10" s="1"/>
  <c r="S207" i="10" s="1"/>
  <c r="U94" i="1" s="1"/>
  <c r="Y207" i="10"/>
  <c r="V94" i="1" s="1"/>
  <c r="L96" i="14" s="1"/>
  <c r="B208" i="10" l="1"/>
  <c r="E37" i="12"/>
  <c r="D97" i="14"/>
  <c r="F139" i="1"/>
  <c r="L95" i="1"/>
  <c r="H97" i="14" l="1"/>
  <c r="M95" i="1"/>
  <c r="M208" i="10"/>
  <c r="N208" i="10" s="1"/>
  <c r="E208" i="10"/>
  <c r="F208" i="10" s="1"/>
  <c r="L208" i="10"/>
  <c r="H95" i="1" l="1"/>
  <c r="X208" i="10"/>
  <c r="K95" i="1" s="1"/>
  <c r="G208" i="10"/>
  <c r="H208" i="10" s="1"/>
  <c r="I208" i="10" s="1"/>
  <c r="I95" i="1" s="1"/>
  <c r="O208" i="10"/>
  <c r="P208" i="10" s="1"/>
  <c r="T208" i="10"/>
  <c r="S95" i="1"/>
  <c r="N95" i="1"/>
  <c r="I97" i="14"/>
  <c r="K97" i="14" l="1"/>
  <c r="F96" i="1"/>
  <c r="Y208" i="10"/>
  <c r="V95" i="1" s="1"/>
  <c r="L97" i="14" s="1"/>
  <c r="Q208" i="10"/>
  <c r="R208" i="10" s="1"/>
  <c r="S208" i="10" s="1"/>
  <c r="U95" i="1" s="1"/>
  <c r="T95" i="1"/>
  <c r="U208" i="10"/>
  <c r="O95" i="1" s="1"/>
  <c r="J97" i="14" s="1"/>
  <c r="Z95" i="1"/>
  <c r="W95" i="1"/>
  <c r="X95" i="1" s="1"/>
  <c r="I139" i="1"/>
  <c r="D37" i="12"/>
  <c r="C97" i="14"/>
  <c r="G97" i="14"/>
  <c r="G37" i="12"/>
  <c r="J95" i="1"/>
  <c r="E97" i="14" s="1"/>
  <c r="F97" i="14"/>
  <c r="H139" i="1"/>
  <c r="F37" i="12"/>
  <c r="D98" i="14" l="1"/>
  <c r="L96" i="1"/>
  <c r="B209" i="10"/>
  <c r="E209" i="10" l="1"/>
  <c r="F209" i="10" s="1"/>
  <c r="L209" i="10"/>
  <c r="H98" i="14"/>
  <c r="M96" i="1"/>
  <c r="M209" i="10"/>
  <c r="N209" i="10" s="1"/>
  <c r="N96" i="1" l="1"/>
  <c r="I98" i="14"/>
  <c r="S96" i="1"/>
  <c r="T209" i="10"/>
  <c r="U209" i="10" s="1"/>
  <c r="O96" i="1" s="1"/>
  <c r="J98" i="14" s="1"/>
  <c r="O209" i="10"/>
  <c r="P209" i="10" s="1"/>
  <c r="G209" i="10"/>
  <c r="H209" i="10" s="1"/>
  <c r="I209" i="10" s="1"/>
  <c r="I96" i="1" s="1"/>
  <c r="C98" i="14" s="1"/>
  <c r="H96" i="1"/>
  <c r="X209" i="10"/>
  <c r="K96" i="1" s="1"/>
  <c r="G98" i="14" s="1"/>
  <c r="K98" i="14" l="1"/>
  <c r="F97" i="1"/>
  <c r="J96" i="1"/>
  <c r="E98" i="14" s="1"/>
  <c r="F98" i="14"/>
  <c r="T96" i="1"/>
  <c r="Q209" i="10"/>
  <c r="R209" i="10" s="1"/>
  <c r="S209" i="10" s="1"/>
  <c r="U96" i="1" s="1"/>
  <c r="Y209" i="10"/>
  <c r="V96" i="1" s="1"/>
  <c r="L98" i="14" s="1"/>
  <c r="W96" i="1"/>
  <c r="X96" i="1" s="1"/>
  <c r="Z96" i="1"/>
  <c r="D99" i="14" l="1"/>
  <c r="B210" i="10"/>
  <c r="L97" i="1"/>
  <c r="L210" i="10" l="1"/>
  <c r="E210" i="10"/>
  <c r="F210" i="10" s="1"/>
  <c r="H99" i="14"/>
  <c r="M97" i="1"/>
  <c r="M210" i="10"/>
  <c r="N210" i="10" s="1"/>
  <c r="N97" i="1" l="1"/>
  <c r="I99" i="14"/>
  <c r="O210" i="10"/>
  <c r="P210" i="10" s="1"/>
  <c r="T210" i="10"/>
  <c r="U210" i="10" s="1"/>
  <c r="O97" i="1" s="1"/>
  <c r="J99" i="14" s="1"/>
  <c r="S97" i="1"/>
  <c r="H97" i="1"/>
  <c r="G210" i="10"/>
  <c r="H210" i="10" s="1"/>
  <c r="I210" i="10" s="1"/>
  <c r="I97" i="1" s="1"/>
  <c r="C99" i="14" s="1"/>
  <c r="X210" i="10"/>
  <c r="K97" i="1" s="1"/>
  <c r="G99" i="14" s="1"/>
  <c r="K99" i="14" l="1"/>
  <c r="F98" i="1"/>
  <c r="J97" i="1"/>
  <c r="E99" i="14" s="1"/>
  <c r="F99" i="14"/>
  <c r="Y210" i="10"/>
  <c r="V97" i="1" s="1"/>
  <c r="L99" i="14" s="1"/>
  <c r="T97" i="1"/>
  <c r="Q210" i="10"/>
  <c r="R210" i="10" s="1"/>
  <c r="S210" i="10" s="1"/>
  <c r="U97" i="1" s="1"/>
  <c r="Z97" i="1"/>
  <c r="W97" i="1"/>
  <c r="X97" i="1" s="1"/>
  <c r="L98" i="1" l="1"/>
  <c r="B211" i="10"/>
  <c r="D100" i="14"/>
  <c r="L211" i="10" l="1"/>
  <c r="E211" i="10"/>
  <c r="F211" i="10" s="1"/>
  <c r="H100" i="14"/>
  <c r="M211" i="10"/>
  <c r="N211" i="10" s="1"/>
  <c r="M98" i="1"/>
  <c r="O211" i="10" l="1"/>
  <c r="P211" i="10" s="1"/>
  <c r="T211" i="10"/>
  <c r="S98" i="1"/>
  <c r="I100" i="14"/>
  <c r="N98" i="1"/>
  <c r="X211" i="10"/>
  <c r="K98" i="1" s="1"/>
  <c r="G100" i="14" s="1"/>
  <c r="H98" i="1"/>
  <c r="G211" i="10"/>
  <c r="H211" i="10" s="1"/>
  <c r="I211" i="10" s="1"/>
  <c r="I98" i="1" s="1"/>
  <c r="C100" i="14" s="1"/>
  <c r="J98" i="1" l="1"/>
  <c r="E100" i="14" s="1"/>
  <c r="F100" i="14"/>
  <c r="Z98" i="1"/>
  <c r="W98" i="1"/>
  <c r="X98" i="1" s="1"/>
  <c r="T98" i="1"/>
  <c r="Y211" i="10"/>
  <c r="V98" i="1" s="1"/>
  <c r="L100" i="14" s="1"/>
  <c r="Q211" i="10"/>
  <c r="R211" i="10" s="1"/>
  <c r="S211" i="10" s="1"/>
  <c r="U98" i="1" s="1"/>
  <c r="F99" i="1"/>
  <c r="K100" i="14"/>
  <c r="U211" i="10"/>
  <c r="O98" i="1" s="1"/>
  <c r="J100" i="14" s="1"/>
  <c r="B212" i="10" l="1"/>
  <c r="L99" i="1"/>
  <c r="D101" i="14"/>
  <c r="H101" i="14" l="1"/>
  <c r="M212" i="10"/>
  <c r="N212" i="10" s="1"/>
  <c r="M99" i="1"/>
  <c r="L212" i="10"/>
  <c r="E212" i="10"/>
  <c r="F212" i="10" s="1"/>
  <c r="X212" i="10" l="1"/>
  <c r="K99" i="1" s="1"/>
  <c r="G101" i="14" s="1"/>
  <c r="G212" i="10"/>
  <c r="H212" i="10" s="1"/>
  <c r="I212" i="10" s="1"/>
  <c r="I99" i="1" s="1"/>
  <c r="C101" i="14" s="1"/>
  <c r="H99" i="1"/>
  <c r="S99" i="1"/>
  <c r="O212" i="10"/>
  <c r="P212" i="10" s="1"/>
  <c r="T212" i="10"/>
  <c r="I101" i="14"/>
  <c r="N99" i="1"/>
  <c r="Q212" i="10" l="1"/>
  <c r="R212" i="10" s="1"/>
  <c r="S212" i="10" s="1"/>
  <c r="U99" i="1" s="1"/>
  <c r="Y212" i="10"/>
  <c r="V99" i="1" s="1"/>
  <c r="L101" i="14" s="1"/>
  <c r="T99" i="1"/>
  <c r="U212" i="10"/>
  <c r="O99" i="1" s="1"/>
  <c r="J101" i="14" s="1"/>
  <c r="J99" i="1"/>
  <c r="E101" i="14" s="1"/>
  <c r="F101" i="14"/>
  <c r="F100" i="1"/>
  <c r="K101" i="14"/>
  <c r="Z99" i="1"/>
  <c r="W99" i="1"/>
  <c r="X99" i="1" s="1"/>
  <c r="E38" i="12" l="1"/>
  <c r="F140" i="1"/>
  <c r="L100" i="1"/>
  <c r="D102" i="14"/>
  <c r="B213" i="10"/>
  <c r="E213" i="10" l="1"/>
  <c r="F213" i="10" s="1"/>
  <c r="L213" i="10"/>
  <c r="H102" i="14"/>
  <c r="M100" i="1"/>
  <c r="M213" i="10"/>
  <c r="N213" i="10" s="1"/>
  <c r="N100" i="1" l="1"/>
  <c r="I102" i="14"/>
  <c r="O213" i="10"/>
  <c r="P213" i="10" s="1"/>
  <c r="T213" i="10"/>
  <c r="S100" i="1"/>
  <c r="H100" i="1"/>
  <c r="X213" i="10"/>
  <c r="K100" i="1" s="1"/>
  <c r="G213" i="10"/>
  <c r="H213" i="10" s="1"/>
  <c r="I213" i="10" s="1"/>
  <c r="I100" i="1" s="1"/>
  <c r="C102" i="14" l="1"/>
  <c r="I140" i="1"/>
  <c r="D38" i="12"/>
  <c r="H140" i="1"/>
  <c r="F38" i="12"/>
  <c r="F102" i="14"/>
  <c r="J100" i="1"/>
  <c r="E102" i="14" s="1"/>
  <c r="F101" i="1"/>
  <c r="K102" i="14"/>
  <c r="G102" i="14"/>
  <c r="G38" i="12"/>
  <c r="T100" i="1"/>
  <c r="Y213" i="10"/>
  <c r="V100" i="1" s="1"/>
  <c r="L102" i="14" s="1"/>
  <c r="Q213" i="10"/>
  <c r="R213" i="10" s="1"/>
  <c r="S213" i="10" s="1"/>
  <c r="U100" i="1" s="1"/>
  <c r="U213" i="10"/>
  <c r="O100" i="1" s="1"/>
  <c r="J102" i="14" s="1"/>
  <c r="Z100" i="1"/>
  <c r="W100" i="1"/>
  <c r="X100" i="1" s="1"/>
  <c r="D103" i="14" l="1"/>
  <c r="L101" i="1"/>
  <c r="B214" i="10"/>
  <c r="L214" i="10" l="1"/>
  <c r="E214" i="10"/>
  <c r="F214" i="10" s="1"/>
  <c r="M214" i="10"/>
  <c r="N214" i="10" s="1"/>
  <c r="H103" i="14"/>
  <c r="M101" i="1"/>
  <c r="N101" i="1" l="1"/>
  <c r="I103" i="14"/>
  <c r="T214" i="10"/>
  <c r="O214" i="10"/>
  <c r="P214" i="10" s="1"/>
  <c r="S101" i="1"/>
  <c r="H101" i="1"/>
  <c r="X214" i="10"/>
  <c r="K101" i="1" s="1"/>
  <c r="G103" i="14" s="1"/>
  <c r="G214" i="10"/>
  <c r="H214" i="10" s="1"/>
  <c r="I214" i="10" s="1"/>
  <c r="I101" i="1" s="1"/>
  <c r="C103" i="14" s="1"/>
  <c r="U214" i="10"/>
  <c r="O101" i="1" s="1"/>
  <c r="J103" i="14" s="1"/>
  <c r="K103" i="14" l="1"/>
  <c r="F102" i="1"/>
  <c r="T101" i="1"/>
  <c r="Y214" i="10"/>
  <c r="V101" i="1" s="1"/>
  <c r="L103" i="14" s="1"/>
  <c r="Q214" i="10"/>
  <c r="R214" i="10" s="1"/>
  <c r="S214" i="10" s="1"/>
  <c r="U101" i="1" s="1"/>
  <c r="J101" i="1"/>
  <c r="E103" i="14" s="1"/>
  <c r="F103" i="14"/>
  <c r="Z101" i="1"/>
  <c r="W101" i="1"/>
  <c r="X101" i="1" s="1"/>
  <c r="D104" i="14" l="1"/>
  <c r="B215" i="10"/>
  <c r="L102" i="1"/>
  <c r="E215" i="10" l="1"/>
  <c r="F215" i="10" s="1"/>
  <c r="L215" i="10"/>
  <c r="H104" i="14"/>
  <c r="M215" i="10"/>
  <c r="N215" i="10" s="1"/>
  <c r="M102" i="1"/>
  <c r="T215" i="10" l="1"/>
  <c r="U215" i="10" s="1"/>
  <c r="O102" i="1" s="1"/>
  <c r="J104" i="14" s="1"/>
  <c r="O215" i="10"/>
  <c r="P215" i="10" s="1"/>
  <c r="S102" i="1"/>
  <c r="N102" i="1"/>
  <c r="I104" i="14"/>
  <c r="X215" i="10"/>
  <c r="K102" i="1" s="1"/>
  <c r="G104" i="14" s="1"/>
  <c r="G215" i="10"/>
  <c r="H215" i="10" s="1"/>
  <c r="I215" i="10" s="1"/>
  <c r="I102" i="1" s="1"/>
  <c r="C104" i="14" s="1"/>
  <c r="H102" i="1"/>
  <c r="J102" i="1" l="1"/>
  <c r="E104" i="14" s="1"/>
  <c r="F104" i="14"/>
  <c r="K104" i="14"/>
  <c r="F103" i="1"/>
  <c r="Z102" i="1"/>
  <c r="W102" i="1"/>
  <c r="X102" i="1" s="1"/>
  <c r="Y215" i="10"/>
  <c r="V102" i="1" s="1"/>
  <c r="L104" i="14" s="1"/>
  <c r="Q215" i="10"/>
  <c r="R215" i="10" s="1"/>
  <c r="S215" i="10" s="1"/>
  <c r="U102" i="1" s="1"/>
  <c r="T102" i="1"/>
  <c r="L103" i="1" l="1"/>
  <c r="B216" i="10"/>
  <c r="D105" i="14"/>
  <c r="E216" i="10" l="1"/>
  <c r="F216" i="10" s="1"/>
  <c r="L216" i="10"/>
  <c r="M103" i="1"/>
  <c r="H105" i="14"/>
  <c r="M216" i="10"/>
  <c r="N216" i="10" s="1"/>
  <c r="O216" i="10" l="1"/>
  <c r="P216" i="10" s="1"/>
  <c r="T216" i="10"/>
  <c r="S103" i="1"/>
  <c r="H103" i="1"/>
  <c r="X216" i="10"/>
  <c r="K103" i="1" s="1"/>
  <c r="G105" i="14" s="1"/>
  <c r="G216" i="10"/>
  <c r="H216" i="10" s="1"/>
  <c r="I216" i="10" s="1"/>
  <c r="I103" i="1" s="1"/>
  <c r="C105" i="14" s="1"/>
  <c r="U216" i="10"/>
  <c r="O103" i="1" s="1"/>
  <c r="J105" i="14" s="1"/>
  <c r="N103" i="1"/>
  <c r="I105" i="14"/>
  <c r="F104" i="1" l="1"/>
  <c r="K105" i="14"/>
  <c r="J103" i="1"/>
  <c r="E105" i="14" s="1"/>
  <c r="F105" i="14"/>
  <c r="Y216" i="10"/>
  <c r="V103" i="1" s="1"/>
  <c r="L105" i="14" s="1"/>
  <c r="Q216" i="10"/>
  <c r="R216" i="10" s="1"/>
  <c r="S216" i="10" s="1"/>
  <c r="U103" i="1" s="1"/>
  <c r="T103" i="1"/>
  <c r="Z103" i="1"/>
  <c r="W103" i="1"/>
  <c r="X103" i="1" s="1"/>
  <c r="B217" i="10" l="1"/>
  <c r="D106" i="14"/>
  <c r="L104" i="1"/>
  <c r="M217" i="10" l="1"/>
  <c r="N217" i="10" s="1"/>
  <c r="M104" i="1"/>
  <c r="H106" i="14"/>
  <c r="E217" i="10"/>
  <c r="F217" i="10" s="1"/>
  <c r="L217" i="10"/>
  <c r="G217" i="10" l="1"/>
  <c r="H217" i="10" s="1"/>
  <c r="I217" i="10" s="1"/>
  <c r="I104" i="1" s="1"/>
  <c r="C106" i="14" s="1"/>
  <c r="X217" i="10"/>
  <c r="K104" i="1" s="1"/>
  <c r="G106" i="14" s="1"/>
  <c r="H104" i="1"/>
  <c r="N104" i="1"/>
  <c r="I106" i="14"/>
  <c r="T217" i="10"/>
  <c r="U217" i="10" s="1"/>
  <c r="O104" i="1" s="1"/>
  <c r="J106" i="14" s="1"/>
  <c r="O217" i="10"/>
  <c r="P217" i="10" s="1"/>
  <c r="S104" i="1"/>
  <c r="Z104" i="1" l="1"/>
  <c r="W104" i="1"/>
  <c r="X104" i="1" s="1"/>
  <c r="J104" i="1"/>
  <c r="E106" i="14" s="1"/>
  <c r="F106" i="14"/>
  <c r="Q217" i="10"/>
  <c r="R217" i="10" s="1"/>
  <c r="S217" i="10" s="1"/>
  <c r="U104" i="1" s="1"/>
  <c r="T104" i="1"/>
  <c r="Y217" i="10"/>
  <c r="V104" i="1" s="1"/>
  <c r="L106" i="14" s="1"/>
  <c r="F105" i="1"/>
  <c r="K106" i="14"/>
  <c r="E39" i="12" l="1"/>
  <c r="F141" i="1"/>
  <c r="D107" i="14"/>
  <c r="L105" i="1"/>
  <c r="B218" i="10"/>
  <c r="E218" i="10" l="1"/>
  <c r="F218" i="10" s="1"/>
  <c r="L218" i="10"/>
  <c r="H107" i="14"/>
  <c r="M218" i="10"/>
  <c r="N218" i="10" s="1"/>
  <c r="M105" i="1"/>
  <c r="S105" i="1" l="1"/>
  <c r="O218" i="10"/>
  <c r="P218" i="10" s="1"/>
  <c r="T218" i="10"/>
  <c r="I107" i="14"/>
  <c r="N105" i="1"/>
  <c r="G218" i="10"/>
  <c r="H218" i="10" s="1"/>
  <c r="I218" i="10" s="1"/>
  <c r="I105" i="1" s="1"/>
  <c r="X218" i="10"/>
  <c r="K105" i="1" s="1"/>
  <c r="H105" i="1"/>
  <c r="G107" i="14" l="1"/>
  <c r="G39" i="12"/>
  <c r="W105" i="1"/>
  <c r="X105" i="1" s="1"/>
  <c r="Z105" i="1"/>
  <c r="H141" i="1"/>
  <c r="F39" i="12"/>
  <c r="J105" i="1"/>
  <c r="E107" i="14" s="1"/>
  <c r="F107" i="14"/>
  <c r="C107" i="14"/>
  <c r="I141" i="1"/>
  <c r="D39" i="12"/>
  <c r="Q218" i="10"/>
  <c r="R218" i="10" s="1"/>
  <c r="S218" i="10" s="1"/>
  <c r="U105" i="1" s="1"/>
  <c r="T105" i="1"/>
  <c r="Y218" i="10"/>
  <c r="V105" i="1" s="1"/>
  <c r="L107" i="14" s="1"/>
  <c r="U218" i="10"/>
  <c r="O105" i="1" s="1"/>
  <c r="J107" i="14" s="1"/>
  <c r="F106" i="1"/>
  <c r="K107" i="14"/>
  <c r="D108" i="14" l="1"/>
  <c r="L106" i="1"/>
  <c r="B219" i="10"/>
  <c r="E219" i="10" l="1"/>
  <c r="F219" i="10" s="1"/>
  <c r="L219" i="10"/>
  <c r="H108" i="14"/>
  <c r="M106" i="1"/>
  <c r="M219" i="10"/>
  <c r="N219" i="10" s="1"/>
  <c r="I108" i="14" l="1"/>
  <c r="N106" i="1"/>
  <c r="O219" i="10"/>
  <c r="P219" i="10" s="1"/>
  <c r="T219" i="10"/>
  <c r="S106" i="1"/>
  <c r="X219" i="10"/>
  <c r="K106" i="1" s="1"/>
  <c r="G108" i="14" s="1"/>
  <c r="H106" i="1"/>
  <c r="G219" i="10"/>
  <c r="H219" i="10" s="1"/>
  <c r="I219" i="10" s="1"/>
  <c r="I106" i="1" s="1"/>
  <c r="C108" i="14" s="1"/>
  <c r="J106" i="1" l="1"/>
  <c r="E108" i="14" s="1"/>
  <c r="F108" i="14"/>
  <c r="K108" i="14"/>
  <c r="F107" i="1"/>
  <c r="Q219" i="10"/>
  <c r="R219" i="10" s="1"/>
  <c r="S219" i="10" s="1"/>
  <c r="U106" i="1" s="1"/>
  <c r="T106" i="1"/>
  <c r="Y219" i="10"/>
  <c r="V106" i="1" s="1"/>
  <c r="L108" i="14" s="1"/>
  <c r="W106" i="1"/>
  <c r="X106" i="1" s="1"/>
  <c r="Z106" i="1"/>
  <c r="U219" i="10"/>
  <c r="O106" i="1" s="1"/>
  <c r="J108" i="14" s="1"/>
  <c r="B220" i="10" l="1"/>
  <c r="L107" i="1"/>
  <c r="D109" i="14"/>
  <c r="H109" i="14" l="1"/>
  <c r="M107" i="1"/>
  <c r="M220" i="10"/>
  <c r="N220" i="10" s="1"/>
  <c r="E220" i="10"/>
  <c r="F220" i="10" s="1"/>
  <c r="L220" i="10"/>
  <c r="O220" i="10" l="1"/>
  <c r="P220" i="10" s="1"/>
  <c r="S107" i="1"/>
  <c r="T220" i="10"/>
  <c r="N107" i="1"/>
  <c r="I109" i="14"/>
  <c r="H107" i="1"/>
  <c r="X220" i="10"/>
  <c r="K107" i="1" s="1"/>
  <c r="G109" i="14" s="1"/>
  <c r="G220" i="10"/>
  <c r="H220" i="10" s="1"/>
  <c r="I220" i="10" s="1"/>
  <c r="I107" i="1" s="1"/>
  <c r="C109" i="14" s="1"/>
  <c r="J107" i="1" l="1"/>
  <c r="E109" i="14" s="1"/>
  <c r="F109" i="14"/>
  <c r="Y220" i="10"/>
  <c r="V107" i="1" s="1"/>
  <c r="L109" i="14" s="1"/>
  <c r="Q220" i="10"/>
  <c r="R220" i="10" s="1"/>
  <c r="S220" i="10" s="1"/>
  <c r="U107" i="1" s="1"/>
  <c r="T107" i="1"/>
  <c r="K109" i="14"/>
  <c r="F108" i="1"/>
  <c r="W107" i="1"/>
  <c r="X107" i="1" s="1"/>
  <c r="Z107" i="1"/>
  <c r="U220" i="10"/>
  <c r="O107" i="1" s="1"/>
  <c r="J109" i="14" s="1"/>
  <c r="D110" i="14" l="1"/>
  <c r="L108" i="1"/>
  <c r="B221" i="10"/>
  <c r="E221" i="10" l="1"/>
  <c r="F221" i="10" s="1"/>
  <c r="L221" i="10"/>
  <c r="H110" i="14"/>
  <c r="M108" i="1"/>
  <c r="M221" i="10"/>
  <c r="N221" i="10" s="1"/>
  <c r="N108" i="1" l="1"/>
  <c r="I110" i="14"/>
  <c r="T221" i="10"/>
  <c r="O221" i="10"/>
  <c r="P221" i="10" s="1"/>
  <c r="S108" i="1"/>
  <c r="X221" i="10"/>
  <c r="K108" i="1" s="1"/>
  <c r="G110" i="14" s="1"/>
  <c r="G221" i="10"/>
  <c r="H221" i="10" s="1"/>
  <c r="I221" i="10" s="1"/>
  <c r="I108" i="1" s="1"/>
  <c r="C110" i="14" s="1"/>
  <c r="H108" i="1"/>
  <c r="U221" i="10"/>
  <c r="O108" i="1" s="1"/>
  <c r="J110" i="14" s="1"/>
  <c r="J108" i="1" l="1"/>
  <c r="E110" i="14" s="1"/>
  <c r="F110" i="14"/>
  <c r="K110" i="14"/>
  <c r="F109" i="1"/>
  <c r="Q221" i="10"/>
  <c r="R221" i="10" s="1"/>
  <c r="S221" i="10" s="1"/>
  <c r="U108" i="1" s="1"/>
  <c r="Y221" i="10"/>
  <c r="V108" i="1" s="1"/>
  <c r="L110" i="14" s="1"/>
  <c r="T108" i="1"/>
  <c r="Z108" i="1"/>
  <c r="W108" i="1"/>
  <c r="X108" i="1" s="1"/>
  <c r="B222" i="10" l="1"/>
  <c r="D111" i="14"/>
  <c r="L109" i="1"/>
  <c r="M222" i="10" l="1"/>
  <c r="N222" i="10" s="1"/>
  <c r="M109" i="1"/>
  <c r="H111" i="14"/>
  <c r="L222" i="10"/>
  <c r="E222" i="10"/>
  <c r="F222" i="10" s="1"/>
  <c r="H109" i="1" l="1"/>
  <c r="G222" i="10"/>
  <c r="H222" i="10" s="1"/>
  <c r="I222" i="10" s="1"/>
  <c r="I109" i="1" s="1"/>
  <c r="C111" i="14" s="1"/>
  <c r="X222" i="10"/>
  <c r="K109" i="1" s="1"/>
  <c r="G111" i="14" s="1"/>
  <c r="N109" i="1"/>
  <c r="I111" i="14"/>
  <c r="T222" i="10"/>
  <c r="S109" i="1"/>
  <c r="O222" i="10"/>
  <c r="P222" i="10" s="1"/>
  <c r="W109" i="1" l="1"/>
  <c r="X109" i="1" s="1"/>
  <c r="Z109" i="1"/>
  <c r="F110" i="1"/>
  <c r="K111" i="14"/>
  <c r="Q222" i="10"/>
  <c r="R222" i="10" s="1"/>
  <c r="S222" i="10" s="1"/>
  <c r="U109" i="1" s="1"/>
  <c r="T109" i="1"/>
  <c r="Y222" i="10"/>
  <c r="V109" i="1" s="1"/>
  <c r="L111" i="14" s="1"/>
  <c r="U222" i="10"/>
  <c r="O109" i="1" s="1"/>
  <c r="J111" i="14" s="1"/>
  <c r="J109" i="1"/>
  <c r="E111" i="14" s="1"/>
  <c r="F111" i="14"/>
  <c r="E40" i="12" l="1"/>
  <c r="F142" i="1"/>
  <c r="D112" i="14"/>
  <c r="B223" i="10"/>
  <c r="L110" i="1"/>
  <c r="E223" i="10" l="1"/>
  <c r="F223" i="10" s="1"/>
  <c r="L223" i="10"/>
  <c r="H112" i="14"/>
  <c r="M223" i="10"/>
  <c r="N223" i="10" s="1"/>
  <c r="M110" i="1"/>
  <c r="X52" i="1"/>
  <c r="X55" i="1"/>
  <c r="X51" i="1"/>
  <c r="X47" i="1"/>
  <c r="X31" i="1"/>
  <c r="X50" i="1"/>
  <c r="X93" i="1"/>
  <c r="X53" i="1"/>
  <c r="X32" i="1"/>
  <c r="X85" i="1"/>
  <c r="X82" i="1"/>
  <c r="X10" i="1"/>
  <c r="X28" i="1"/>
  <c r="X43" i="1"/>
  <c r="X27" i="1"/>
  <c r="X18" i="1"/>
  <c r="N110" i="1" l="1"/>
  <c r="I112" i="14"/>
  <c r="S110" i="1"/>
  <c r="T223" i="10"/>
  <c r="O223" i="10"/>
  <c r="P223" i="10" s="1"/>
  <c r="X223" i="10"/>
  <c r="K110" i="1" s="1"/>
  <c r="H110" i="1"/>
  <c r="G223" i="10"/>
  <c r="H223" i="10" s="1"/>
  <c r="I223" i="10" s="1"/>
  <c r="I110" i="1" s="1"/>
  <c r="C112" i="14" l="1"/>
  <c r="I142" i="1"/>
  <c r="D40" i="12"/>
  <c r="F40" i="12"/>
  <c r="H142" i="1"/>
  <c r="J110" i="1"/>
  <c r="E112" i="14" s="1"/>
  <c r="F112" i="14"/>
  <c r="G112" i="14"/>
  <c r="G40" i="12"/>
  <c r="Q223" i="10"/>
  <c r="R223" i="10" s="1"/>
  <c r="S223" i="10" s="1"/>
  <c r="U110" i="1" s="1"/>
  <c r="T110" i="1"/>
  <c r="Y223" i="10"/>
  <c r="V110" i="1" s="1"/>
  <c r="L112" i="14" s="1"/>
  <c r="F111" i="1"/>
  <c r="K112" i="14"/>
  <c r="U223" i="10"/>
  <c r="O110" i="1" s="1"/>
  <c r="J112" i="14" s="1"/>
  <c r="W110" i="1"/>
  <c r="Z110" i="1"/>
  <c r="X110" i="1" l="1"/>
  <c r="B224" i="10"/>
  <c r="L111" i="1"/>
  <c r="D113" i="14"/>
  <c r="J31" i="12"/>
  <c r="H113" i="14" l="1"/>
  <c r="M111" i="1"/>
  <c r="M224" i="10"/>
  <c r="N224" i="10" s="1"/>
  <c r="E224" i="10"/>
  <c r="F224" i="10" s="1"/>
  <c r="L224" i="10"/>
  <c r="K31" i="12"/>
  <c r="H111" i="1" l="1"/>
  <c r="G224" i="10"/>
  <c r="H224" i="10" s="1"/>
  <c r="I224" i="10" s="1"/>
  <c r="I111" i="1" s="1"/>
  <c r="C113" i="14" s="1"/>
  <c r="X224" i="10"/>
  <c r="K111" i="1" s="1"/>
  <c r="G113" i="14" s="1"/>
  <c r="O224" i="10"/>
  <c r="P224" i="10" s="1"/>
  <c r="T224" i="10"/>
  <c r="S111" i="1"/>
  <c r="I113" i="14"/>
  <c r="N111" i="1"/>
  <c r="Y224" i="10" l="1"/>
  <c r="V111" i="1" s="1"/>
  <c r="L113" i="14" s="1"/>
  <c r="T111" i="1"/>
  <c r="Q224" i="10"/>
  <c r="R224" i="10" s="1"/>
  <c r="S224" i="10" s="1"/>
  <c r="U111" i="1" s="1"/>
  <c r="U224" i="10"/>
  <c r="O111" i="1" s="1"/>
  <c r="J113" i="14" s="1"/>
  <c r="F112" i="1"/>
  <c r="K113" i="14"/>
  <c r="Z111" i="1"/>
  <c r="W111" i="1"/>
  <c r="F113" i="14"/>
  <c r="J111" i="1"/>
  <c r="E113" i="14" s="1"/>
  <c r="X111" i="1" l="1"/>
  <c r="D114" i="14"/>
  <c r="L112" i="1"/>
  <c r="B225" i="10"/>
  <c r="E225" i="10" l="1"/>
  <c r="F225" i="10" s="1"/>
  <c r="L225" i="10"/>
  <c r="H114" i="14"/>
  <c r="M112" i="1"/>
  <c r="M225" i="10"/>
  <c r="N225" i="10" s="1"/>
  <c r="S112" i="1" l="1"/>
  <c r="T225" i="10"/>
  <c r="U225" i="10" s="1"/>
  <c r="O112" i="1" s="1"/>
  <c r="J114" i="14" s="1"/>
  <c r="O225" i="10"/>
  <c r="P225" i="10" s="1"/>
  <c r="X225" i="10"/>
  <c r="K112" i="1" s="1"/>
  <c r="G114" i="14" s="1"/>
  <c r="G225" i="10"/>
  <c r="H225" i="10" s="1"/>
  <c r="I225" i="10" s="1"/>
  <c r="I112" i="1" s="1"/>
  <c r="C114" i="14" s="1"/>
  <c r="H112" i="1"/>
  <c r="N112" i="1"/>
  <c r="I114" i="14"/>
  <c r="F114" i="14" l="1"/>
  <c r="J112" i="1"/>
  <c r="E114" i="14" s="1"/>
  <c r="Y225" i="10"/>
  <c r="V112" i="1" s="1"/>
  <c r="L114" i="14" s="1"/>
  <c r="T112" i="1"/>
  <c r="Q225" i="10"/>
  <c r="R225" i="10" s="1"/>
  <c r="S225" i="10" s="1"/>
  <c r="U112" i="1" s="1"/>
  <c r="W112" i="1"/>
  <c r="Z112" i="1"/>
  <c r="F113" i="1"/>
  <c r="K114" i="14"/>
  <c r="X112" i="1" l="1"/>
  <c r="L113" i="1"/>
  <c r="D115" i="14"/>
  <c r="B226" i="10"/>
  <c r="E226" i="10" l="1"/>
  <c r="F226" i="10" s="1"/>
  <c r="L226" i="10"/>
  <c r="H115" i="14"/>
  <c r="M226" i="10"/>
  <c r="N226" i="10" s="1"/>
  <c r="M113" i="1"/>
  <c r="S113" i="1" l="1"/>
  <c r="O226" i="10"/>
  <c r="P226" i="10" s="1"/>
  <c r="T226" i="10"/>
  <c r="N113" i="1"/>
  <c r="I115" i="14"/>
  <c r="X226" i="10"/>
  <c r="K113" i="1" s="1"/>
  <c r="G115" i="14" s="1"/>
  <c r="G226" i="10"/>
  <c r="H226" i="10" s="1"/>
  <c r="I226" i="10" s="1"/>
  <c r="I113" i="1" s="1"/>
  <c r="C115" i="14" s="1"/>
  <c r="H113" i="1"/>
  <c r="J113" i="1" l="1"/>
  <c r="E115" i="14" s="1"/>
  <c r="F115" i="14"/>
  <c r="W113" i="1"/>
  <c r="Z113" i="1"/>
  <c r="T113" i="1"/>
  <c r="Q226" i="10"/>
  <c r="R226" i="10" s="1"/>
  <c r="S226" i="10" s="1"/>
  <c r="U113" i="1" s="1"/>
  <c r="Y226" i="10"/>
  <c r="V113" i="1" s="1"/>
  <c r="L115" i="14" s="1"/>
  <c r="U226" i="10"/>
  <c r="O113" i="1" s="1"/>
  <c r="J115" i="14" s="1"/>
  <c r="F114" i="1"/>
  <c r="K115" i="14"/>
  <c r="X113" i="1" l="1"/>
  <c r="D116" i="14"/>
  <c r="B227" i="10"/>
  <c r="L114" i="1"/>
  <c r="L227" i="10" l="1"/>
  <c r="E227" i="10"/>
  <c r="F227" i="10" s="1"/>
  <c r="H116" i="14"/>
  <c r="M227" i="10"/>
  <c r="N227" i="10" s="1"/>
  <c r="M114" i="1"/>
  <c r="O227" i="10" l="1"/>
  <c r="P227" i="10" s="1"/>
  <c r="T227" i="10"/>
  <c r="S114" i="1"/>
  <c r="N114" i="1"/>
  <c r="I116" i="14"/>
  <c r="H114" i="1"/>
  <c r="X227" i="10"/>
  <c r="K114" i="1" s="1"/>
  <c r="G116" i="14" s="1"/>
  <c r="G227" i="10"/>
  <c r="H227" i="10" s="1"/>
  <c r="I227" i="10" s="1"/>
  <c r="I114" i="1" s="1"/>
  <c r="C116" i="14" s="1"/>
  <c r="J114" i="1" l="1"/>
  <c r="E116" i="14" s="1"/>
  <c r="F116" i="14"/>
  <c r="Q227" i="10"/>
  <c r="R227" i="10" s="1"/>
  <c r="S227" i="10" s="1"/>
  <c r="U114" i="1" s="1"/>
  <c r="Y227" i="10"/>
  <c r="V114" i="1" s="1"/>
  <c r="L116" i="14" s="1"/>
  <c r="T114" i="1"/>
  <c r="Z114" i="1"/>
  <c r="W114" i="1"/>
  <c r="F115" i="1"/>
  <c r="K116" i="14"/>
  <c r="U227" i="10"/>
  <c r="O114" i="1" s="1"/>
  <c r="J116" i="14" s="1"/>
  <c r="X114" i="1" l="1"/>
  <c r="E41" i="12"/>
  <c r="F143" i="1"/>
  <c r="E42" i="12"/>
  <c r="D117" i="14"/>
  <c r="L115" i="1"/>
  <c r="B228" i="10"/>
  <c r="M31" i="12"/>
  <c r="H117" i="14" l="1"/>
  <c r="M115" i="1"/>
  <c r="M228" i="10"/>
  <c r="N228" i="10" s="1"/>
  <c r="L116" i="1"/>
  <c r="L117" i="1"/>
  <c r="E228" i="10"/>
  <c r="F228" i="10" s="1"/>
  <c r="L228" i="10"/>
  <c r="L118" i="1" l="1"/>
  <c r="B31" i="1" s="1"/>
  <c r="X228" i="10"/>
  <c r="K115" i="1" s="1"/>
  <c r="G228" i="10"/>
  <c r="H228" i="10" s="1"/>
  <c r="I228" i="10" s="1"/>
  <c r="I115" i="1" s="1"/>
  <c r="H115" i="1"/>
  <c r="O228" i="10"/>
  <c r="P228" i="10" s="1"/>
  <c r="T228" i="10"/>
  <c r="S115" i="1"/>
  <c r="K117" i="14" s="1"/>
  <c r="N115" i="1"/>
  <c r="I117" i="14"/>
  <c r="F41" i="12" l="1"/>
  <c r="H143" i="1"/>
  <c r="F42" i="12"/>
  <c r="F117" i="14"/>
  <c r="J115" i="1"/>
  <c r="E117" i="14" s="1"/>
  <c r="N31" i="12"/>
  <c r="Q228" i="10"/>
  <c r="R228" i="10" s="1"/>
  <c r="S228" i="10" s="1"/>
  <c r="U115" i="1" s="1"/>
  <c r="T115" i="1"/>
  <c r="Y228" i="10"/>
  <c r="V115" i="1" s="1"/>
  <c r="L117" i="14" s="1"/>
  <c r="C117" i="14"/>
  <c r="I143" i="1"/>
  <c r="D41" i="12"/>
  <c r="D42" i="12"/>
  <c r="O31" i="12"/>
  <c r="U228" i="10"/>
  <c r="O115" i="1" s="1"/>
  <c r="J117" i="14" s="1"/>
  <c r="G117" i="14"/>
  <c r="G41" i="12"/>
  <c r="G42" i="12"/>
  <c r="Z115" i="1"/>
  <c r="W115" i="1"/>
  <c r="X44" i="1" l="1"/>
  <c r="X71" i="1"/>
  <c r="X12" i="1"/>
  <c r="X19" i="1"/>
  <c r="X29" i="1"/>
  <c r="X75" i="1"/>
  <c r="X30" i="1"/>
  <c r="X20" i="1"/>
  <c r="X46" i="1"/>
  <c r="X13" i="1"/>
  <c r="X33" i="1"/>
  <c r="X21" i="1"/>
  <c r="X54" i="1"/>
  <c r="X39" i="1"/>
  <c r="X16" i="1"/>
  <c r="X68" i="1"/>
  <c r="X25" i="1"/>
  <c r="X62" i="1"/>
  <c r="X79" i="1"/>
  <c r="X88" i="1"/>
  <c r="X45" i="1"/>
  <c r="X26" i="1"/>
  <c r="X17" i="1"/>
  <c r="X41" i="1"/>
  <c r="X78" i="1"/>
  <c r="X61" i="1"/>
  <c r="X36" i="1"/>
  <c r="X15" i="1"/>
  <c r="X23" i="1"/>
  <c r="X22" i="1"/>
  <c r="X34" i="1"/>
  <c r="X56" i="1"/>
  <c r="X14" i="1"/>
  <c r="X115" i="1"/>
  <c r="D42" i="6" l="1"/>
  <c r="L25" i="12" s="1"/>
  <c r="D38" i="6"/>
  <c r="L21" i="12" s="1"/>
  <c r="D39" i="6"/>
  <c r="L22" i="12" s="1"/>
  <c r="D45" i="6"/>
  <c r="L28" i="12" s="1"/>
  <c r="D46" i="6"/>
  <c r="L29" i="12" s="1"/>
  <c r="C42" i="6"/>
  <c r="C47" i="6"/>
  <c r="C45" i="6"/>
  <c r="D40" i="6"/>
  <c r="L23" i="12" s="1"/>
  <c r="C43" i="6"/>
  <c r="C41" i="6"/>
  <c r="C39" i="6"/>
  <c r="C46" i="6"/>
  <c r="D43" i="6"/>
  <c r="L26" i="12" s="1"/>
  <c r="C38" i="6"/>
  <c r="D47" i="6"/>
  <c r="L30" i="12" s="1"/>
  <c r="C40" i="6"/>
  <c r="D44" i="6"/>
  <c r="L27" i="12" s="1"/>
  <c r="C44" i="6"/>
  <c r="D41" i="6"/>
  <c r="L24" i="12" s="1"/>
  <c r="P28" i="12" l="1"/>
  <c r="N28" i="12"/>
  <c r="S28" i="12"/>
  <c r="R28" i="12"/>
  <c r="T28" i="12"/>
  <c r="M28" i="12"/>
  <c r="Q28" i="12"/>
  <c r="K28" i="12"/>
  <c r="J28" i="12"/>
  <c r="O28" i="12"/>
  <c r="J30" i="12"/>
  <c r="R30" i="12"/>
  <c r="P30" i="12"/>
  <c r="S30" i="12"/>
  <c r="M30" i="12"/>
  <c r="K30" i="12"/>
  <c r="N30" i="12"/>
  <c r="O30" i="12"/>
  <c r="Q30" i="12"/>
  <c r="T30" i="12"/>
  <c r="J25" i="12"/>
  <c r="S25" i="12" s="1"/>
  <c r="O29" i="12"/>
  <c r="N29" i="12"/>
  <c r="J29" i="12"/>
  <c r="S29" i="12"/>
  <c r="P29" i="12"/>
  <c r="T29" i="12"/>
  <c r="K29" i="12"/>
  <c r="R29" i="12"/>
  <c r="Q29" i="12"/>
  <c r="M29" i="12"/>
  <c r="J22" i="12"/>
  <c r="K22" i="12" s="1"/>
  <c r="J21" i="12"/>
  <c r="Q21" i="12" s="1"/>
  <c r="N21" i="12"/>
  <c r="K21" i="12"/>
  <c r="P21" i="12"/>
  <c r="M21" i="12"/>
  <c r="S21" i="12"/>
  <c r="J27" i="12"/>
  <c r="T27" i="12"/>
  <c r="R27" i="12"/>
  <c r="K27" i="12"/>
  <c r="P27" i="12"/>
  <c r="N27" i="12"/>
  <c r="S27" i="12"/>
  <c r="M27" i="12"/>
  <c r="Q27" i="12"/>
  <c r="O27" i="12"/>
  <c r="J24" i="12"/>
  <c r="N24" i="12" s="1"/>
  <c r="P26" i="12"/>
  <c r="M26" i="12"/>
  <c r="N26" i="12"/>
  <c r="S26" i="12"/>
  <c r="O26" i="12"/>
  <c r="K26" i="12"/>
  <c r="J26" i="12"/>
  <c r="R26" i="12"/>
  <c r="Q26" i="12"/>
  <c r="T26" i="12"/>
  <c r="J23" i="12"/>
  <c r="Q23" i="12" s="1"/>
  <c r="T25" i="12" l="1"/>
  <c r="M25" i="12"/>
  <c r="O25" i="12"/>
  <c r="K25" i="12"/>
  <c r="R25" i="12"/>
  <c r="P25" i="12"/>
  <c r="Q25" i="12"/>
  <c r="N25" i="12"/>
  <c r="T21" i="12"/>
  <c r="M24" i="12"/>
  <c r="K24" i="12"/>
  <c r="O21" i="12"/>
  <c r="R21" i="12"/>
  <c r="R22" i="12"/>
  <c r="N22" i="12"/>
  <c r="P22" i="12"/>
  <c r="R23" i="12"/>
  <c r="S24" i="12"/>
  <c r="P24" i="12"/>
  <c r="S22" i="12"/>
  <c r="M22" i="12"/>
  <c r="K23" i="12"/>
  <c r="O24" i="12"/>
  <c r="R24" i="12"/>
  <c r="O22" i="12"/>
  <c r="S23" i="12"/>
  <c r="O23" i="12"/>
  <c r="M23" i="12"/>
  <c r="Q22" i="12"/>
  <c r="T23" i="12"/>
  <c r="P23" i="12"/>
  <c r="Q24" i="12"/>
  <c r="N23" i="12"/>
  <c r="T24" i="12"/>
  <c r="T22" i="12"/>
  <c r="T31" i="12" l="1"/>
  <c r="J32" i="12" s="1"/>
</calcChain>
</file>

<file path=xl/sharedStrings.xml><?xml version="1.0" encoding="utf-8"?>
<sst xmlns="http://schemas.openxmlformats.org/spreadsheetml/2006/main" count="623" uniqueCount="324">
  <si>
    <t>地位</t>
    <rPh sb="0" eb="2">
      <t>チイ</t>
    </rPh>
    <phoneticPr fontId="1"/>
  </si>
  <si>
    <t>林齢</t>
    <rPh sb="0" eb="2">
      <t>リンレイ</t>
    </rPh>
    <phoneticPr fontId="1"/>
  </si>
  <si>
    <t>樹高</t>
    <rPh sb="0" eb="2">
      <t>ジュコウ</t>
    </rPh>
    <phoneticPr fontId="1"/>
  </si>
  <si>
    <t>直径</t>
    <rPh sb="0" eb="2">
      <t>チョッケイ</t>
    </rPh>
    <phoneticPr fontId="1"/>
  </si>
  <si>
    <t>材積</t>
    <rPh sb="0" eb="2">
      <t>ザイセキ</t>
    </rPh>
    <phoneticPr fontId="1"/>
  </si>
  <si>
    <t>林齢</t>
    <rPh sb="0" eb="1">
      <t>リン</t>
    </rPh>
    <rPh sb="1" eb="2">
      <t>レイ</t>
    </rPh>
    <phoneticPr fontId="3"/>
  </si>
  <si>
    <t>採用式</t>
    <rPh sb="0" eb="2">
      <t>サイヨウ</t>
    </rPh>
    <rPh sb="2" eb="3">
      <t>シキ</t>
    </rPh>
    <phoneticPr fontId="3"/>
  </si>
  <si>
    <t>-2*σH</t>
  </si>
  <si>
    <t>-1.34*σH</t>
  </si>
  <si>
    <t>-0.67*σH</t>
  </si>
  <si>
    <t>中心線</t>
    <rPh sb="0" eb="2">
      <t>チュウシンセン</t>
    </rPh>
    <phoneticPr fontId="3"/>
  </si>
  <si>
    <t>+0.67*σH</t>
  </si>
  <si>
    <t>+1.34*σH</t>
  </si>
  <si>
    <t>+2*σH</t>
  </si>
  <si>
    <t>標準偏差</t>
    <rPh sb="0" eb="2">
      <t>ヒョウジュン</t>
    </rPh>
    <rPh sb="2" eb="4">
      <t>ヘンサ</t>
    </rPh>
    <phoneticPr fontId="3"/>
  </si>
  <si>
    <t>T</t>
    <phoneticPr fontId="3"/>
  </si>
  <si>
    <t>Logistic</t>
  </si>
  <si>
    <t>推定H</t>
    <rPh sb="0" eb="2">
      <t>スイテイ</t>
    </rPh>
    <phoneticPr fontId="3"/>
  </si>
  <si>
    <t>H</t>
    <phoneticPr fontId="3"/>
  </si>
  <si>
    <t>中心</t>
    <rPh sb="0" eb="1">
      <t>チュウシン</t>
    </rPh>
    <phoneticPr fontId="3"/>
  </si>
  <si>
    <t>0.67*σH</t>
  </si>
  <si>
    <t>1.34*σH</t>
  </si>
  <si>
    <t>2*σH</t>
  </si>
  <si>
    <t>Richards</t>
  </si>
  <si>
    <t>モデル</t>
  </si>
  <si>
    <t>数式</t>
  </si>
  <si>
    <t>y = a*( 1 + (d-1)*exp(-k*(x-xc)) )^(1/(1-d))</t>
  </si>
  <si>
    <t>値</t>
  </si>
  <si>
    <t>a</t>
  </si>
  <si>
    <t>xc</t>
  </si>
  <si>
    <t>k</t>
  </si>
  <si>
    <t>y = a/(1 + exp(-k*(x-xc)))</t>
  </si>
  <si>
    <t>Ry</t>
    <phoneticPr fontId="1"/>
  </si>
  <si>
    <t>最多密度</t>
    <rPh sb="0" eb="2">
      <t>サイタ</t>
    </rPh>
    <rPh sb="2" eb="4">
      <t>ミツド</t>
    </rPh>
    <phoneticPr fontId="3"/>
  </si>
  <si>
    <t>b1</t>
  </si>
  <si>
    <t>b2</t>
  </si>
  <si>
    <t>b3</t>
  </si>
  <si>
    <t>b4</t>
  </si>
  <si>
    <t>Rf</t>
  </si>
  <si>
    <t>1-Rf</t>
    <phoneticPr fontId="3"/>
  </si>
  <si>
    <t>Ry</t>
    <phoneticPr fontId="3"/>
  </si>
  <si>
    <t>K1'</t>
    <phoneticPr fontId="3"/>
  </si>
  <si>
    <t>K3</t>
  </si>
  <si>
    <t>Ht</t>
    <phoneticPr fontId="3"/>
  </si>
  <si>
    <t>NRy</t>
    <phoneticPr fontId="3"/>
  </si>
  <si>
    <t>haあたり本数
N</t>
    <rPh sb="5" eb="7">
      <t>ホンスウ</t>
    </rPh>
    <phoneticPr fontId="3"/>
  </si>
  <si>
    <t>上層木樹高
Ht</t>
    <rPh sb="0" eb="2">
      <t>ジョウソウ</t>
    </rPh>
    <rPh sb="2" eb="3">
      <t>ボク</t>
    </rPh>
    <rPh sb="3" eb="5">
      <t>ジュコウ</t>
    </rPh>
    <phoneticPr fontId="3"/>
  </si>
  <si>
    <t>↓入力
要確認！</t>
    <rPh sb="1" eb="3">
      <t>ニュウリョク</t>
    </rPh>
    <rPh sb="4" eb="7">
      <t>ヨウカクニン</t>
    </rPh>
    <phoneticPr fontId="3"/>
  </si>
  <si>
    <t>LOGｖ</t>
    <phoneticPr fontId="3"/>
  </si>
  <si>
    <t>切片</t>
  </si>
  <si>
    <t>log(Ht)</t>
  </si>
  <si>
    <t>log(N)</t>
  </si>
  <si>
    <t>HF</t>
  </si>
  <si>
    <t>Ht</t>
  </si>
  <si>
    <t>√N・Hｔ/100</t>
  </si>
  <si>
    <t>D</t>
  </si>
  <si>
    <t>Dg</t>
  </si>
  <si>
    <t>推定D</t>
    <rPh sb="0" eb="2">
      <t>スイテイ</t>
    </rPh>
    <phoneticPr fontId="3"/>
  </si>
  <si>
    <t>推定HF</t>
    <rPh sb="0" eb="2">
      <t>スイテイ</t>
    </rPh>
    <phoneticPr fontId="1"/>
  </si>
  <si>
    <t>推定G</t>
    <rPh sb="0" eb="2">
      <t>スイテイ</t>
    </rPh>
    <phoneticPr fontId="1"/>
  </si>
  <si>
    <t>推定Dg</t>
    <rPh sb="0" eb="2">
      <t>スイテイ</t>
    </rPh>
    <phoneticPr fontId="1"/>
  </si>
  <si>
    <r>
      <t>K2</t>
    </r>
    <r>
      <rPr>
        <vertAlign val="subscript"/>
        <sz val="11"/>
        <color theme="1"/>
        <rFont val="ＭＳ Ｐゴシック"/>
        <family val="3"/>
        <charset val="128"/>
      </rPr>
      <t>Ry</t>
    </r>
    <phoneticPr fontId="3"/>
  </si>
  <si>
    <r>
      <t>LogK2</t>
    </r>
    <r>
      <rPr>
        <vertAlign val="subscript"/>
        <sz val="11"/>
        <color theme="1"/>
        <rFont val="ＭＳ Ｐゴシック"/>
        <family val="3"/>
        <charset val="128"/>
      </rPr>
      <t>Ry</t>
    </r>
    <phoneticPr fontId="3"/>
  </si>
  <si>
    <r>
      <t>K4</t>
    </r>
    <r>
      <rPr>
        <vertAlign val="subscript"/>
        <sz val="11"/>
        <color theme="1"/>
        <rFont val="ＭＳ Ｐゴシック"/>
        <family val="3"/>
        <charset val="128"/>
      </rPr>
      <t>Ry</t>
    </r>
    <phoneticPr fontId="3"/>
  </si>
  <si>
    <r>
      <t>LogK4</t>
    </r>
    <r>
      <rPr>
        <vertAlign val="subscript"/>
        <sz val="11"/>
        <color theme="1"/>
        <rFont val="ＭＳ Ｐゴシック"/>
        <family val="3"/>
        <charset val="128"/>
      </rPr>
      <t>Ry</t>
    </r>
    <phoneticPr fontId="3"/>
  </si>
  <si>
    <t>樹種</t>
    <rPh sb="0" eb="2">
      <t>ジュシュ</t>
    </rPh>
    <phoneticPr fontId="1"/>
  </si>
  <si>
    <t>条件①</t>
    <rPh sb="0" eb="2">
      <t>ジョウケン</t>
    </rPh>
    <phoneticPr fontId="1"/>
  </si>
  <si>
    <t>間伐</t>
    <rPh sb="0" eb="2">
      <t>カンバツ</t>
    </rPh>
    <phoneticPr fontId="1"/>
  </si>
  <si>
    <t>密度</t>
    <rPh sb="0" eb="2">
      <t>ミツド</t>
    </rPh>
    <phoneticPr fontId="1"/>
  </si>
  <si>
    <t>間伐後</t>
    <rPh sb="0" eb="2">
      <t>カンバツ</t>
    </rPh>
    <rPh sb="2" eb="3">
      <t>ゴ</t>
    </rPh>
    <phoneticPr fontId="1"/>
  </si>
  <si>
    <t>自然枯死率</t>
    <rPh sb="0" eb="2">
      <t>シゼン</t>
    </rPh>
    <rPh sb="2" eb="4">
      <t>コシ</t>
    </rPh>
    <rPh sb="4" eb="5">
      <t>リツ</t>
    </rPh>
    <phoneticPr fontId="1"/>
  </si>
  <si>
    <t>間伐後密度</t>
    <rPh sb="0" eb="2">
      <t>カンバツ</t>
    </rPh>
    <rPh sb="2" eb="3">
      <t>ゴ</t>
    </rPh>
    <rPh sb="3" eb="5">
      <t>ミツド</t>
    </rPh>
    <phoneticPr fontId="1"/>
  </si>
  <si>
    <t>/年</t>
    <rPh sb="1" eb="2">
      <t>ネン</t>
    </rPh>
    <phoneticPr fontId="1"/>
  </si>
  <si>
    <t>本/ha</t>
    <rPh sb="0" eb="1">
      <t>ホン</t>
    </rPh>
    <phoneticPr fontId="1"/>
  </si>
  <si>
    <t>間伐回数</t>
    <rPh sb="0" eb="2">
      <t>カンバツ</t>
    </rPh>
    <rPh sb="2" eb="4">
      <t>カイスウ</t>
    </rPh>
    <phoneticPr fontId="1"/>
  </si>
  <si>
    <t>回</t>
    <rPh sb="0" eb="1">
      <t>カイ</t>
    </rPh>
    <phoneticPr fontId="1"/>
  </si>
  <si>
    <t>間伐強度</t>
    <rPh sb="0" eb="2">
      <t>カンバツ</t>
    </rPh>
    <rPh sb="2" eb="4">
      <t>キョウド</t>
    </rPh>
    <phoneticPr fontId="1"/>
  </si>
  <si>
    <t>（Ry減少量）</t>
    <rPh sb="5" eb="6">
      <t>リョウ</t>
    </rPh>
    <phoneticPr fontId="1"/>
  </si>
  <si>
    <t>間伐率</t>
    <rPh sb="0" eb="2">
      <t>カンバツ</t>
    </rPh>
    <rPh sb="2" eb="3">
      <t>リツ</t>
    </rPh>
    <phoneticPr fontId="1"/>
  </si>
  <si>
    <t>採用</t>
    <rPh sb="0" eb="2">
      <t>サイヨウ</t>
    </rPh>
    <phoneticPr fontId="3"/>
  </si>
  <si>
    <t>Logistic</t>
    <phoneticPr fontId="3"/>
  </si>
  <si>
    <t>Gompertz</t>
    <phoneticPr fontId="3"/>
  </si>
  <si>
    <t>Mitscherlich</t>
    <phoneticPr fontId="3"/>
  </si>
  <si>
    <t>Allometric1</t>
  </si>
  <si>
    <t>パラメータ数</t>
  </si>
  <si>
    <t>派生パラメータ数</t>
  </si>
  <si>
    <t>データセット数</t>
  </si>
  <si>
    <t>y = a*x^b</t>
  </si>
  <si>
    <t>a</t>
    <phoneticPr fontId="3"/>
  </si>
  <si>
    <t>xc</t>
    <phoneticPr fontId="3"/>
  </si>
  <si>
    <t>b</t>
  </si>
  <si>
    <t>d</t>
    <phoneticPr fontId="3"/>
  </si>
  <si>
    <t>y = a*exp(-exp(-k*(x-xc)))</t>
  </si>
  <si>
    <t>y = A*( 1 - exp(-k*(x-xc)) )</t>
  </si>
  <si>
    <t>A</t>
  </si>
  <si>
    <t>Richards</t>
    <phoneticPr fontId="3"/>
  </si>
  <si>
    <t>Gompertz</t>
  </si>
  <si>
    <t>Mitscherlich</t>
  </si>
  <si>
    <t>logistic</t>
    <phoneticPr fontId="1"/>
  </si>
  <si>
    <t>Gompertz</t>
    <phoneticPr fontId="1"/>
  </si>
  <si>
    <t>Ry</t>
    <phoneticPr fontId="3"/>
  </si>
  <si>
    <t>K1'</t>
    <phoneticPr fontId="3"/>
  </si>
  <si>
    <t>K2'</t>
    <phoneticPr fontId="3"/>
  </si>
  <si>
    <t>K3</t>
    <phoneticPr fontId="3"/>
  </si>
  <si>
    <t>K4</t>
    <phoneticPr fontId="3"/>
  </si>
  <si>
    <t>logK4'</t>
    <phoneticPr fontId="3"/>
  </si>
  <si>
    <t>logK2'</t>
    <phoneticPr fontId="3"/>
  </si>
  <si>
    <t>↓</t>
    <phoneticPr fontId="1"/>
  </si>
  <si>
    <t>コピー；形式を選択して貼り付け；「値」「行列を入れ替える」にチェック</t>
    <rPh sb="4" eb="6">
      <t>ケイシキ</t>
    </rPh>
    <rPh sb="7" eb="9">
      <t>センタク</t>
    </rPh>
    <rPh sb="11" eb="12">
      <t>ハ</t>
    </rPh>
    <rPh sb="13" eb="14">
      <t>ツ</t>
    </rPh>
    <rPh sb="17" eb="18">
      <t>アタイ</t>
    </rPh>
    <rPh sb="20" eb="22">
      <t>ギョウレツ</t>
    </rPh>
    <rPh sb="23" eb="24">
      <t>イ</t>
    </rPh>
    <rPh sb="25" eb="26">
      <t>カ</t>
    </rPh>
    <phoneticPr fontId="1"/>
  </si>
  <si>
    <t>間伐時</t>
    <rPh sb="0" eb="2">
      <t>カンバツ</t>
    </rPh>
    <rPh sb="2" eb="3">
      <t>ジ</t>
    </rPh>
    <phoneticPr fontId="1"/>
  </si>
  <si>
    <t>伐期齢</t>
    <rPh sb="0" eb="2">
      <t>バッキ</t>
    </rPh>
    <rPh sb="2" eb="3">
      <t>レイ</t>
    </rPh>
    <phoneticPr fontId="1"/>
  </si>
  <si>
    <t>間伐量</t>
    <rPh sb="0" eb="3">
      <t>カンバツリョウ</t>
    </rPh>
    <phoneticPr fontId="1"/>
  </si>
  <si>
    <t>間伐本数</t>
    <rPh sb="0" eb="2">
      <t>カンバツ</t>
    </rPh>
    <rPh sb="2" eb="4">
      <t>ホンスウ</t>
    </rPh>
    <phoneticPr fontId="1"/>
  </si>
  <si>
    <t>間伐後本数</t>
    <rPh sb="0" eb="2">
      <t>カンバツ</t>
    </rPh>
    <rPh sb="2" eb="3">
      <t>ゴ</t>
    </rPh>
    <rPh sb="3" eb="5">
      <t>ホンスウ</t>
    </rPh>
    <phoneticPr fontId="1"/>
  </si>
  <si>
    <t>間伐後材積</t>
    <rPh sb="0" eb="2">
      <t>カンバツ</t>
    </rPh>
    <rPh sb="2" eb="3">
      <t>ゴ</t>
    </rPh>
    <rPh sb="3" eb="5">
      <t>ザイセキ</t>
    </rPh>
    <phoneticPr fontId="1"/>
  </si>
  <si>
    <t>推定直径</t>
    <rPh sb="0" eb="2">
      <t>スイテイ</t>
    </rPh>
    <rPh sb="2" eb="4">
      <t>チョッケイ</t>
    </rPh>
    <phoneticPr fontId="1"/>
  </si>
  <si>
    <t>推定材積</t>
    <rPh sb="0" eb="2">
      <t>スイテイ</t>
    </rPh>
    <rPh sb="2" eb="4">
      <t>ザイセキ</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</si>
  <si>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</si>
  <si>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</si>
  <si>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</si>
  <si>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</si>
  <si>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5回目</t>
    <rPh sb="1" eb="3">
      <t>カイメ</t>
    </rPh>
    <phoneticPr fontId="1"/>
  </si>
  <si>
    <t>6回目</t>
    <rPh sb="1" eb="3">
      <t>カイメ</t>
    </rPh>
    <phoneticPr fontId="1"/>
  </si>
  <si>
    <t>7回目</t>
    <rPh sb="1" eb="3">
      <t>カイメ</t>
    </rPh>
    <phoneticPr fontId="1"/>
  </si>
  <si>
    <t>8回目</t>
    <rPh sb="1" eb="3">
      <t>カイメ</t>
    </rPh>
    <phoneticPr fontId="1"/>
  </si>
  <si>
    <t>9回目</t>
    <rPh sb="1" eb="3">
      <t>カイメ</t>
    </rPh>
    <phoneticPr fontId="1"/>
  </si>
  <si>
    <t>10回目</t>
    <rPh sb="2" eb="4">
      <t>カイメ</t>
    </rPh>
    <phoneticPr fontId="1"/>
  </si>
  <si>
    <t>主伐</t>
    <rPh sb="0" eb="1">
      <t>シュ</t>
    </rPh>
    <phoneticPr fontId="1"/>
  </si>
  <si>
    <t>間伐前</t>
    <rPh sb="0" eb="2">
      <t>カンバツ</t>
    </rPh>
    <rPh sb="2" eb="3">
      <t>マエ</t>
    </rPh>
    <phoneticPr fontId="14"/>
  </si>
  <si>
    <t>間伐後</t>
    <rPh sb="0" eb="2">
      <t>カンバツ</t>
    </rPh>
    <rPh sb="2" eb="3">
      <t>ゴ</t>
    </rPh>
    <phoneticPr fontId="14"/>
  </si>
  <si>
    <t>林齢</t>
    <rPh sb="0" eb="1">
      <t>リン</t>
    </rPh>
    <rPh sb="1" eb="2">
      <t>レイ</t>
    </rPh>
    <phoneticPr fontId="14"/>
  </si>
  <si>
    <t>間伐率</t>
    <rPh sb="0" eb="3">
      <t>カンバツリツ</t>
    </rPh>
    <phoneticPr fontId="14"/>
  </si>
  <si>
    <t>樹高</t>
    <rPh sb="0" eb="2">
      <t>ジュコウ</t>
    </rPh>
    <phoneticPr fontId="14"/>
  </si>
  <si>
    <t>材積</t>
    <rPh sb="0" eb="2">
      <t>ザイセキ</t>
    </rPh>
    <phoneticPr fontId="14"/>
  </si>
  <si>
    <t>(本/ha)</t>
    <rPh sb="1" eb="2">
      <t>ホン</t>
    </rPh>
    <phoneticPr fontId="14"/>
  </si>
  <si>
    <t>(m)</t>
    <phoneticPr fontId="14"/>
  </si>
  <si>
    <t>(cm)</t>
    <phoneticPr fontId="14"/>
  </si>
  <si>
    <t>(本/ha）</t>
    <rPh sb="1" eb="2">
      <t>ホン</t>
    </rPh>
    <phoneticPr fontId="14"/>
  </si>
  <si>
    <t>現況</t>
    <rPh sb="0" eb="2">
      <t>ゲンキョウ</t>
    </rPh>
    <phoneticPr fontId="14"/>
  </si>
  <si>
    <t>主伐</t>
    <rPh sb="0" eb="2">
      <t>シュバツ</t>
    </rPh>
    <phoneticPr fontId="14"/>
  </si>
  <si>
    <t>Ry</t>
    <phoneticPr fontId="1"/>
  </si>
  <si>
    <t>間伐後直径</t>
    <rPh sb="0" eb="2">
      <t>カンバツ</t>
    </rPh>
    <rPh sb="2" eb="3">
      <t>ゴ</t>
    </rPh>
    <rPh sb="3" eb="5">
      <t>チョッケイ</t>
    </rPh>
    <phoneticPr fontId="1"/>
  </si>
  <si>
    <t>間伐後Ry</t>
    <rPh sb="0" eb="2">
      <t>カンバツ</t>
    </rPh>
    <rPh sb="2" eb="3">
      <t>ゴ</t>
    </rPh>
    <phoneticPr fontId="1"/>
  </si>
  <si>
    <t>Ry</t>
    <phoneticPr fontId="1"/>
  </si>
  <si>
    <t>地位指数適用</t>
    <rPh sb="0" eb="1">
      <t>チイ</t>
    </rPh>
    <rPh sb="1" eb="3">
      <t>シスウ</t>
    </rPh>
    <rPh sb="4" eb="6">
      <t>テキヨウ</t>
    </rPh>
    <phoneticPr fontId="1"/>
  </si>
  <si>
    <t>H</t>
    <phoneticPr fontId="3"/>
  </si>
  <si>
    <t>H</t>
    <phoneticPr fontId="1"/>
  </si>
  <si>
    <t>σH</t>
    <phoneticPr fontId="3"/>
  </si>
  <si>
    <t>-2*σH</t>
    <phoneticPr fontId="3"/>
  </si>
  <si>
    <t>Richards</t>
    <phoneticPr fontId="1"/>
  </si>
  <si>
    <t>√N</t>
    <phoneticPr fontId="1"/>
  </si>
  <si>
    <r>
      <t>推定V
（V</t>
    </r>
    <r>
      <rPr>
        <vertAlign val="subscript"/>
        <sz val="11"/>
        <color theme="1"/>
        <rFont val="游ゴシック"/>
        <family val="3"/>
        <charset val="128"/>
        <scheme val="minor"/>
      </rPr>
      <t>Rc</t>
    </r>
    <r>
      <rPr>
        <sz val="11"/>
        <color theme="1"/>
        <rFont val="游ゴシック"/>
        <family val="2"/>
        <charset val="128"/>
        <scheme val="minor"/>
      </rPr>
      <t>）</t>
    </r>
    <rPh sb="0" eb="2">
      <t>スイテイ</t>
    </rPh>
    <phoneticPr fontId="3"/>
  </si>
  <si>
    <t>間伐後
√N</t>
    <rPh sb="0" eb="2">
      <t>カンバツ</t>
    </rPh>
    <rPh sb="2" eb="3">
      <t>ゴ</t>
    </rPh>
    <phoneticPr fontId="1"/>
  </si>
  <si>
    <t>間伐後
HF</t>
    <rPh sb="0" eb="2">
      <t>カンバツ</t>
    </rPh>
    <rPh sb="2" eb="3">
      <t>ゴ</t>
    </rPh>
    <phoneticPr fontId="1"/>
  </si>
  <si>
    <t>間伐後
G</t>
    <rPh sb="0" eb="2">
      <t>カンバツ</t>
    </rPh>
    <rPh sb="2" eb="3">
      <t>ゴ</t>
    </rPh>
    <phoneticPr fontId="1"/>
  </si>
  <si>
    <t>間伐後
Dg</t>
    <rPh sb="0" eb="2">
      <t>カンバツ</t>
    </rPh>
    <rPh sb="2" eb="3">
      <t>ゴ</t>
    </rPh>
    <phoneticPr fontId="1"/>
  </si>
  <si>
    <t>間伐後
D</t>
    <rPh sb="0" eb="2">
      <t>カンバツ</t>
    </rPh>
    <rPh sb="2" eb="3">
      <t>ゴ</t>
    </rPh>
    <phoneticPr fontId="3"/>
  </si>
  <si>
    <r>
      <t>N</t>
    </r>
    <r>
      <rPr>
        <vertAlign val="subscript"/>
        <sz val="11"/>
        <color theme="1"/>
        <rFont val="游ゴシック"/>
        <family val="3"/>
        <charset val="128"/>
        <scheme val="minor"/>
      </rPr>
      <t>Rf</t>
    </r>
    <phoneticPr fontId="1"/>
  </si>
  <si>
    <r>
      <t>V</t>
    </r>
    <r>
      <rPr>
        <vertAlign val="subscript"/>
        <sz val="11"/>
        <color theme="1"/>
        <rFont val="游ゴシック"/>
        <family val="3"/>
        <charset val="128"/>
        <scheme val="minor"/>
      </rPr>
      <t>Rf</t>
    </r>
    <phoneticPr fontId="3"/>
  </si>
  <si>
    <t>間伐後
Ry</t>
    <rPh sb="0" eb="2">
      <t>カンバツ</t>
    </rPh>
    <rPh sb="2" eb="3">
      <t>ゴ</t>
    </rPh>
    <phoneticPr fontId="1"/>
  </si>
  <si>
    <t>Rf</t>
    <phoneticPr fontId="1"/>
  </si>
  <si>
    <t>1-Rf</t>
  </si>
  <si>
    <t>K3</t>
    <phoneticPr fontId="1"/>
  </si>
  <si>
    <t>K4(Rc=Rf)</t>
    <phoneticPr fontId="1"/>
  </si>
  <si>
    <t>現況密度</t>
    <rPh sb="0" eb="2">
      <t>ゲンキョウ</t>
    </rPh>
    <rPh sb="2" eb="4">
      <t>ミツド</t>
    </rPh>
    <phoneticPr fontId="1"/>
  </si>
  <si>
    <t>Ry=</t>
    <phoneticPr fontId="1"/>
  </si>
  <si>
    <t>間伐率</t>
    <rPh sb="0" eb="2">
      <t>カンバツ</t>
    </rPh>
    <rPh sb="2" eb="3">
      <t>リツ</t>
    </rPh>
    <phoneticPr fontId="1"/>
  </si>
  <si>
    <t>になるまで間伐</t>
    <rPh sb="5" eb="7">
      <t>カンバツ</t>
    </rPh>
    <phoneticPr fontId="1"/>
  </si>
  <si>
    <t>になったら</t>
    <phoneticPr fontId="1"/>
  </si>
  <si>
    <t>自然枯死率</t>
    <rPh sb="0" eb="2">
      <t>シゼン</t>
    </rPh>
    <rPh sb="2" eb="4">
      <t>コシ</t>
    </rPh>
    <rPh sb="4" eb="5">
      <t>リツ</t>
    </rPh>
    <phoneticPr fontId="1"/>
  </si>
  <si>
    <t>間伐前密度</t>
    <rPh sb="0" eb="2">
      <t>カンバツ</t>
    </rPh>
    <rPh sb="2" eb="3">
      <t>マエ</t>
    </rPh>
    <rPh sb="3" eb="5">
      <t>ミツド</t>
    </rPh>
    <phoneticPr fontId="1"/>
  </si>
  <si>
    <t>間伐後密度</t>
    <rPh sb="0" eb="2">
      <t>カンバツ</t>
    </rPh>
    <rPh sb="2" eb="3">
      <t>ゴ</t>
    </rPh>
    <rPh sb="3" eb="5">
      <t>ミツド</t>
    </rPh>
    <phoneticPr fontId="1"/>
  </si>
  <si>
    <t>基準Ry=</t>
    <rPh sb="0" eb="2">
      <t>キジュン</t>
    </rPh>
    <phoneticPr fontId="1"/>
  </si>
  <si>
    <t>K1</t>
    <phoneticPr fontId="3"/>
  </si>
  <si>
    <t>K1'</t>
    <phoneticPr fontId="3"/>
  </si>
  <si>
    <t>K5</t>
    <phoneticPr fontId="3"/>
  </si>
  <si>
    <t>K1+1</t>
    <phoneticPr fontId="3"/>
  </si>
  <si>
    <r>
      <t>N</t>
    </r>
    <r>
      <rPr>
        <vertAlign val="subscript"/>
        <sz val="11"/>
        <color theme="1"/>
        <rFont val="ＭＳ Ｐゴシック"/>
        <family val="3"/>
        <charset val="128"/>
      </rPr>
      <t>0</t>
    </r>
    <phoneticPr fontId="1"/>
  </si>
  <si>
    <t>自然枯死線</t>
    <rPh sb="0" eb="2">
      <t>シゼン</t>
    </rPh>
    <rPh sb="2" eb="4">
      <t>コシ</t>
    </rPh>
    <rPh sb="4" eb="5">
      <t>セン</t>
    </rPh>
    <phoneticPr fontId="1"/>
  </si>
  <si>
    <t>推定ｖ
（無間伐）</t>
    <rPh sb="0" eb="2">
      <t>スイテイ</t>
    </rPh>
    <rPh sb="5" eb="6">
      <t>ム</t>
    </rPh>
    <rPh sb="6" eb="8">
      <t>カンバツ</t>
    </rPh>
    <phoneticPr fontId="3"/>
  </si>
  <si>
    <t>自然枯死線</t>
    <rPh sb="0" eb="2">
      <t>シゼン</t>
    </rPh>
    <rPh sb="2" eb="4">
      <t>コシ</t>
    </rPh>
    <rPh sb="4" eb="5">
      <t>セン</t>
    </rPh>
    <phoneticPr fontId="1"/>
  </si>
  <si>
    <t>本/ha</t>
    <rPh sb="0" eb="1">
      <t>ホン</t>
    </rPh>
    <phoneticPr fontId="1"/>
  </si>
  <si>
    <t>市町村</t>
    <rPh sb="0" eb="3">
      <t>シチョウソン</t>
    </rPh>
    <phoneticPr fontId="1"/>
  </si>
  <si>
    <t>大字</t>
    <rPh sb="0" eb="2">
      <t>オオアザ</t>
    </rPh>
    <phoneticPr fontId="1"/>
  </si>
  <si>
    <t>字</t>
    <rPh sb="0" eb="1">
      <t>アザ</t>
    </rPh>
    <phoneticPr fontId="1"/>
  </si>
  <si>
    <t>地番</t>
    <rPh sb="0" eb="2">
      <t>チバン</t>
    </rPh>
    <phoneticPr fontId="1"/>
  </si>
  <si>
    <t>林班</t>
    <rPh sb="0" eb="1">
      <t>リン</t>
    </rPh>
    <rPh sb="1" eb="2">
      <t>ハン</t>
    </rPh>
    <phoneticPr fontId="1"/>
  </si>
  <si>
    <t>小班</t>
    <rPh sb="0" eb="2">
      <t>ショウハン</t>
    </rPh>
    <phoneticPr fontId="1"/>
  </si>
  <si>
    <t>枝番</t>
    <rPh sb="0" eb="2">
      <t>エダバン</t>
    </rPh>
    <phoneticPr fontId="1"/>
  </si>
  <si>
    <t>面積</t>
    <rPh sb="0" eb="2">
      <t>メンセキ</t>
    </rPh>
    <phoneticPr fontId="1"/>
  </si>
  <si>
    <t>ha</t>
    <phoneticPr fontId="1"/>
  </si>
  <si>
    <t>林小班等</t>
    <rPh sb="0" eb="1">
      <t>リン</t>
    </rPh>
    <rPh sb="1" eb="3">
      <t>ショウハン</t>
    </rPh>
    <rPh sb="3" eb="4">
      <t>トウ</t>
    </rPh>
    <phoneticPr fontId="1"/>
  </si>
  <si>
    <t>Ry</t>
    <phoneticPr fontId="1"/>
  </si>
  <si>
    <t>年生</t>
    <rPh sb="0" eb="2">
      <t>ネンセイ</t>
    </rPh>
    <phoneticPr fontId="1"/>
  </si>
  <si>
    <t>m</t>
    <phoneticPr fontId="1"/>
  </si>
  <si>
    <t>cm</t>
    <phoneticPr fontId="1"/>
  </si>
  <si>
    <r>
      <t>m</t>
    </r>
    <r>
      <rPr>
        <vertAlign val="superscript"/>
        <sz val="11"/>
        <color theme="1"/>
        <rFont val="ＭＳ Ｐゴシック"/>
        <family val="3"/>
        <charset val="128"/>
      </rPr>
      <t>3</t>
    </r>
    <r>
      <rPr>
        <sz val="11"/>
        <color theme="1"/>
        <rFont val="ＭＳ Ｐゴシック"/>
        <family val="2"/>
        <charset val="128"/>
      </rPr>
      <t>/ha</t>
    </r>
    <phoneticPr fontId="1"/>
  </si>
  <si>
    <t>１　林分情報</t>
    <rPh sb="2" eb="4">
      <t>リンブン</t>
    </rPh>
    <rPh sb="4" eb="6">
      <t>ジョウホウ</t>
    </rPh>
    <phoneticPr fontId="1"/>
  </si>
  <si>
    <t>２　現況</t>
    <rPh sb="2" eb="4">
      <t>ゲンキョウ</t>
    </rPh>
    <phoneticPr fontId="1"/>
  </si>
  <si>
    <t>３　計画ほか</t>
    <rPh sb="2" eb="4">
      <t>ケイカク</t>
    </rPh>
    <phoneticPr fontId="1"/>
  </si>
  <si>
    <t>　①基礎情報</t>
    <rPh sb="2" eb="4">
      <t>キソ</t>
    </rPh>
    <rPh sb="4" eb="6">
      <t>ジョウホウ</t>
    </rPh>
    <phoneticPr fontId="1"/>
  </si>
  <si>
    <t>　②間伐計画</t>
    <rPh sb="2" eb="4">
      <t>カンバツ</t>
    </rPh>
    <rPh sb="4" eb="6">
      <t>ケイカク</t>
    </rPh>
    <phoneticPr fontId="1"/>
  </si>
  <si>
    <t>※未入力の場合、無間伐の結果を出力</t>
    <rPh sb="1" eb="4">
      <t>ミニュウリョク</t>
    </rPh>
    <rPh sb="5" eb="7">
      <t>バアイ</t>
    </rPh>
    <rPh sb="8" eb="9">
      <t>ム</t>
    </rPh>
    <rPh sb="9" eb="11">
      <t>カンバツ</t>
    </rPh>
    <rPh sb="12" eb="14">
      <t>ケッカ</t>
    </rPh>
    <rPh sb="15" eb="17">
      <t>シュツリョク</t>
    </rPh>
    <phoneticPr fontId="1"/>
  </si>
  <si>
    <t>入力様式</t>
    <rPh sb="0" eb="2">
      <t>ニュウリョク</t>
    </rPh>
    <rPh sb="2" eb="4">
      <t>ヨウシキ</t>
    </rPh>
    <phoneticPr fontId="1"/>
  </si>
  <si>
    <t>４　結果</t>
    <rPh sb="2" eb="4">
      <t>ケッカ</t>
    </rPh>
    <phoneticPr fontId="1"/>
  </si>
  <si>
    <t>実測Ht</t>
    <rPh sb="0" eb="2">
      <t>ジッソク</t>
    </rPh>
    <phoneticPr fontId="1"/>
  </si>
  <si>
    <t>Ht-中心線H</t>
    <rPh sb="3" eb="6">
      <t>チュウシンセン</t>
    </rPh>
    <phoneticPr fontId="1"/>
  </si>
  <si>
    <t>1.34σH</t>
    <phoneticPr fontId="1"/>
  </si>
  <si>
    <t>地位指数詳細</t>
    <rPh sb="0" eb="2">
      <t>チイ</t>
    </rPh>
    <rPh sb="2" eb="4">
      <t>シスウ</t>
    </rPh>
    <rPh sb="4" eb="6">
      <t>ショウサイ</t>
    </rPh>
    <phoneticPr fontId="1"/>
  </si>
  <si>
    <t>※未入力の場合、植栽密度2,500本/haと仮定</t>
    <rPh sb="1" eb="4">
      <t>ミニュウリョク</t>
    </rPh>
    <rPh sb="5" eb="7">
      <t>バアイ</t>
    </rPh>
    <rPh sb="8" eb="10">
      <t>ショクサイ</t>
    </rPh>
    <rPh sb="10" eb="12">
      <t>ミツド</t>
    </rPh>
    <rPh sb="17" eb="18">
      <t>ホン</t>
    </rPh>
    <rPh sb="22" eb="24">
      <t>カテイ</t>
    </rPh>
    <phoneticPr fontId="1"/>
  </si>
  <si>
    <t>ha材積</t>
    <rPh sb="2" eb="4">
      <t>ザイセキ</t>
    </rPh>
    <phoneticPr fontId="1"/>
  </si>
  <si>
    <t>単木材積</t>
    <rPh sb="0" eb="1">
      <t>タン</t>
    </rPh>
    <rPh sb="1" eb="2">
      <t>ボク</t>
    </rPh>
    <rPh sb="2" eb="4">
      <t>ザイセキ</t>
    </rPh>
    <phoneticPr fontId="1"/>
  </si>
  <si>
    <t>基準密度</t>
    <rPh sb="0" eb="2">
      <t>キジュン</t>
    </rPh>
    <rPh sb="2" eb="4">
      <t>ミツド</t>
    </rPh>
    <phoneticPr fontId="1"/>
  </si>
  <si>
    <t>本数</t>
    <rPh sb="0" eb="2">
      <t>ホンスウ</t>
    </rPh>
    <phoneticPr fontId="14"/>
  </si>
  <si>
    <t>密度</t>
    <rPh sb="0" eb="2">
      <t>ミツド</t>
    </rPh>
    <phoneticPr fontId="14"/>
  </si>
  <si>
    <t>林齢</t>
    <rPh sb="0" eb="2">
      <t>リンレイ</t>
    </rPh>
    <phoneticPr fontId="1"/>
  </si>
  <si>
    <t>樹高</t>
    <rPh sb="0" eb="2">
      <t>ジュコウ</t>
    </rPh>
    <phoneticPr fontId="1"/>
  </si>
  <si>
    <t>直径</t>
    <rPh sb="0" eb="2">
      <t>チョッケイ</t>
    </rPh>
    <phoneticPr fontId="1"/>
  </si>
  <si>
    <t>ha材積</t>
    <rPh sb="2" eb="4">
      <t>ザイセキ</t>
    </rPh>
    <phoneticPr fontId="1"/>
  </si>
  <si>
    <t>ha本数</t>
    <rPh sb="2" eb="4">
      <t>ホンスウ</t>
    </rPh>
    <phoneticPr fontId="1"/>
  </si>
  <si>
    <t>Ry</t>
  </si>
  <si>
    <t>Ry</t>
    <phoneticPr fontId="1"/>
  </si>
  <si>
    <t>間伐</t>
    <rPh sb="0" eb="2">
      <t>カンバツ</t>
    </rPh>
    <phoneticPr fontId="1"/>
  </si>
  <si>
    <t>主伐</t>
    <rPh sb="0" eb="1">
      <t>シュ</t>
    </rPh>
    <rPh sb="1" eb="2">
      <t>バツ</t>
    </rPh>
    <phoneticPr fontId="1"/>
  </si>
  <si>
    <t>合計</t>
    <rPh sb="0" eb="2">
      <t>ゴウケイ</t>
    </rPh>
    <phoneticPr fontId="1"/>
  </si>
  <si>
    <t>間伐計画</t>
    <rPh sb="0" eb="2">
      <t>カンバツ</t>
    </rPh>
    <rPh sb="2" eb="4">
      <t>ケイカク</t>
    </rPh>
    <phoneticPr fontId="1"/>
  </si>
  <si>
    <t>所在地</t>
    <rPh sb="0" eb="3">
      <t>ショザイチ</t>
    </rPh>
    <phoneticPr fontId="1"/>
  </si>
  <si>
    <t>林小班</t>
    <rPh sb="0" eb="1">
      <t>リン</t>
    </rPh>
    <rPh sb="1" eb="3">
      <t>ショウハン</t>
    </rPh>
    <phoneticPr fontId="1"/>
  </si>
  <si>
    <t>面積</t>
    <rPh sb="0" eb="2">
      <t>メンセキ</t>
    </rPh>
    <phoneticPr fontId="1"/>
  </si>
  <si>
    <t>１　林分情報</t>
    <rPh sb="2" eb="4">
      <t>リンブン</t>
    </rPh>
    <rPh sb="4" eb="6">
      <t>ジョウホウ</t>
    </rPh>
    <phoneticPr fontId="1"/>
  </si>
  <si>
    <t>２　現況</t>
    <rPh sb="2" eb="4">
      <t>ゲンキョウ</t>
    </rPh>
    <phoneticPr fontId="1"/>
  </si>
  <si>
    <t>３　結果</t>
    <rPh sb="2" eb="4">
      <t>ケッカ</t>
    </rPh>
    <phoneticPr fontId="1"/>
  </si>
  <si>
    <t>３　設定</t>
    <rPh sb="2" eb="4">
      <t>セッテイ</t>
    </rPh>
    <phoneticPr fontId="1"/>
  </si>
  <si>
    <t>地位</t>
    <rPh sb="0" eb="2">
      <t>チイ</t>
    </rPh>
    <phoneticPr fontId="1"/>
  </si>
  <si>
    <t>間伐</t>
    <rPh sb="0" eb="2">
      <t>カンバツ</t>
    </rPh>
    <phoneticPr fontId="1"/>
  </si>
  <si>
    <t>Ry基準</t>
    <rPh sb="2" eb="4">
      <t>キジュン</t>
    </rPh>
    <phoneticPr fontId="1"/>
  </si>
  <si>
    <t>開始Ry</t>
    <rPh sb="0" eb="2">
      <t>カイシ</t>
    </rPh>
    <phoneticPr fontId="1"/>
  </si>
  <si>
    <t>終了Ry</t>
    <rPh sb="0" eb="2">
      <t>シュウリョウ</t>
    </rPh>
    <phoneticPr fontId="1"/>
  </si>
  <si>
    <t>設定</t>
    <rPh sb="0" eb="2">
      <t>セッテイ</t>
    </rPh>
    <phoneticPr fontId="1"/>
  </si>
  <si>
    <t>手動</t>
    <rPh sb="0" eb="2">
      <t>シュドウ</t>
    </rPh>
    <phoneticPr fontId="1"/>
  </si>
  <si>
    <t>-</t>
    <phoneticPr fontId="1"/>
  </si>
  <si>
    <t>伐期齢</t>
    <rPh sb="0" eb="3">
      <t>バッキレイ</t>
    </rPh>
    <phoneticPr fontId="1"/>
  </si>
  <si>
    <t>伐期齢</t>
    <rPh sb="0" eb="3">
      <t>バッキレイ</t>
    </rPh>
    <phoneticPr fontId="1"/>
  </si>
  <si>
    <t>(m)</t>
  </si>
  <si>
    <t>(cm)</t>
  </si>
  <si>
    <t>セル内を入力</t>
    <rPh sb="2" eb="3">
      <t>ナイ</t>
    </rPh>
    <rPh sb="4" eb="6">
      <t>ニュウリョク</t>
    </rPh>
    <phoneticPr fontId="1"/>
  </si>
  <si>
    <t>各要素の推移及び比較（参考）</t>
    <rPh sb="0" eb="3">
      <t>カクヨウソ</t>
    </rPh>
    <rPh sb="4" eb="6">
      <t>スイイ</t>
    </rPh>
    <rPh sb="6" eb="7">
      <t>オヨ</t>
    </rPh>
    <rPh sb="8" eb="10">
      <t>ヒカク</t>
    </rPh>
    <rPh sb="11" eb="13">
      <t>サンコウ</t>
    </rPh>
    <phoneticPr fontId="1"/>
  </si>
  <si>
    <t>※</t>
    <phoneticPr fontId="1"/>
  </si>
  <si>
    <t>シミュレート結果（自動）</t>
    <rPh sb="6" eb="8">
      <t>ケッカ</t>
    </rPh>
    <rPh sb="9" eb="11">
      <t>ジドウ</t>
    </rPh>
    <phoneticPr fontId="1"/>
  </si>
  <si>
    <t>※推定地位（詳細）=</t>
    <rPh sb="1" eb="3">
      <t>スイテイ</t>
    </rPh>
    <rPh sb="3" eb="5">
      <t>チイ</t>
    </rPh>
    <rPh sb="6" eb="8">
      <t>ショウサイ</t>
    </rPh>
    <phoneticPr fontId="1"/>
  </si>
  <si>
    <t>（入力した林齢及び樹高から推定）</t>
    <rPh sb="1" eb="3">
      <t>ニュウリョク</t>
    </rPh>
    <rPh sb="5" eb="7">
      <t>リンレイ</t>
    </rPh>
    <rPh sb="7" eb="8">
      <t>オヨ</t>
    </rPh>
    <rPh sb="9" eb="11">
      <t>ジュコウ</t>
    </rPh>
    <rPh sb="13" eb="15">
      <t>スイテイ</t>
    </rPh>
    <phoneticPr fontId="1"/>
  </si>
  <si>
    <t>(㎥/ha)</t>
    <phoneticPr fontId="14"/>
  </si>
  <si>
    <t>（年生）</t>
    <rPh sb="1" eb="3">
      <t>ネンセイ</t>
    </rPh>
    <phoneticPr fontId="1"/>
  </si>
  <si>
    <t>（/年）</t>
    <rPh sb="2" eb="3">
      <t>ネン</t>
    </rPh>
    <phoneticPr fontId="1"/>
  </si>
  <si>
    <t>間伐材積</t>
    <rPh sb="0" eb="2">
      <t>カンバツ</t>
    </rPh>
    <rPh sb="2" eb="4">
      <t>ザイセキ</t>
    </rPh>
    <phoneticPr fontId="1"/>
  </si>
  <si>
    <t>（m）</t>
    <phoneticPr fontId="1"/>
  </si>
  <si>
    <t>（cm）</t>
    <phoneticPr fontId="1"/>
  </si>
  <si>
    <t>（本/ha）</t>
    <rPh sb="1" eb="2">
      <t>ホン</t>
    </rPh>
    <phoneticPr fontId="1"/>
  </si>
  <si>
    <t>（㎥）</t>
    <phoneticPr fontId="1"/>
  </si>
  <si>
    <t>（㎥/ha）</t>
    <phoneticPr fontId="1"/>
  </si>
  <si>
    <t>大分県農林水産研究指導センター林業研究部</t>
    <rPh sb="0" eb="3">
      <t>オオイタケン</t>
    </rPh>
    <rPh sb="3" eb="5">
      <t>ノウリン</t>
    </rPh>
    <rPh sb="5" eb="7">
      <t>スイサン</t>
    </rPh>
    <rPh sb="7" eb="9">
      <t>ケンキュウ</t>
    </rPh>
    <rPh sb="9" eb="11">
      <t>シドウ</t>
    </rPh>
    <rPh sb="15" eb="17">
      <t>リンギョウ</t>
    </rPh>
    <rPh sb="17" eb="20">
      <t>ケンキュウブ</t>
    </rPh>
    <phoneticPr fontId="1"/>
  </si>
  <si>
    <t>収穫予測</t>
    <rPh sb="0" eb="2">
      <t>シュウカク</t>
    </rPh>
    <rPh sb="2" eb="4">
      <t>ヨソク</t>
    </rPh>
    <phoneticPr fontId="1"/>
  </si>
  <si>
    <t>収穫予測詳細（a 自動）</t>
    <rPh sb="0" eb="2">
      <t>シュウカク</t>
    </rPh>
    <rPh sb="2" eb="4">
      <t>ヨソク</t>
    </rPh>
    <rPh sb="4" eb="6">
      <t>ショウサイ</t>
    </rPh>
    <rPh sb="9" eb="11">
      <t>ジドウ</t>
    </rPh>
    <phoneticPr fontId="1"/>
  </si>
  <si>
    <t>収穫予測詳細（b 手動）</t>
    <rPh sb="0" eb="2">
      <t>シュウカク</t>
    </rPh>
    <rPh sb="2" eb="4">
      <t>ヨソク</t>
    </rPh>
    <rPh sb="4" eb="6">
      <t>ショウサイ</t>
    </rPh>
    <rPh sb="9" eb="11">
      <t>シュドウ</t>
    </rPh>
    <phoneticPr fontId="1"/>
  </si>
  <si>
    <t>【準備】</t>
    <rPh sb="1" eb="3">
      <t>ジュンビ</t>
    </rPh>
    <phoneticPr fontId="1"/>
  </si>
  <si>
    <t>密度、平均樹高について</t>
    <rPh sb="0" eb="2">
      <t>ミツド</t>
    </rPh>
    <rPh sb="3" eb="5">
      <t>ヘイキン</t>
    </rPh>
    <rPh sb="5" eb="7">
      <t>ジュコウ</t>
    </rPh>
    <phoneticPr fontId="1"/>
  </si>
  <si>
    <t>事前に測定が必要</t>
    <rPh sb="0" eb="2">
      <t>ジゼン</t>
    </rPh>
    <rPh sb="3" eb="5">
      <t>ソクテイ</t>
    </rPh>
    <rPh sb="6" eb="8">
      <t>ヒツヨウ</t>
    </rPh>
    <phoneticPr fontId="1"/>
  </si>
  <si>
    <t>【手順】</t>
    <rPh sb="1" eb="3">
      <t>テジュン</t>
    </rPh>
    <phoneticPr fontId="1"/>
  </si>
  <si>
    <t>１，２の黄色セルを入力</t>
    <rPh sb="4" eb="6">
      <t>キイロ</t>
    </rPh>
    <rPh sb="9" eb="11">
      <t>ニュウリョク</t>
    </rPh>
    <phoneticPr fontId="1"/>
  </si>
  <si>
    <t>地位が算出されるので</t>
    <rPh sb="0" eb="2">
      <t>チイ</t>
    </rPh>
    <rPh sb="3" eb="5">
      <t>サンシュツ</t>
    </rPh>
    <phoneticPr fontId="1"/>
  </si>
  <si>
    <t>３の地位、伐期齢を入力</t>
    <rPh sb="2" eb="4">
      <t>チイ</t>
    </rPh>
    <rPh sb="5" eb="8">
      <t>バッキレイ</t>
    </rPh>
    <rPh sb="9" eb="11">
      <t>ニュウリョク</t>
    </rPh>
    <phoneticPr fontId="1"/>
  </si>
  <si>
    <t>a 収量比数管理による設定</t>
    <rPh sb="2" eb="4">
      <t>シュウリョウ</t>
    </rPh>
    <rPh sb="4" eb="5">
      <t>ヒ</t>
    </rPh>
    <rPh sb="5" eb="6">
      <t>スウ</t>
    </rPh>
    <rPh sb="6" eb="8">
      <t>カンリ</t>
    </rPh>
    <rPh sb="11" eb="13">
      <t>セッテイ</t>
    </rPh>
    <phoneticPr fontId="1"/>
  </si>
  <si>
    <t>b 手動による設定</t>
    <rPh sb="2" eb="4">
      <t>シュドウ</t>
    </rPh>
    <rPh sb="7" eb="9">
      <t>セッテイ</t>
    </rPh>
    <phoneticPr fontId="1"/>
  </si>
  <si>
    <t>間伐計画について</t>
    <rPh sb="0" eb="2">
      <t>カンバツ</t>
    </rPh>
    <rPh sb="2" eb="4">
      <t>ケイカク</t>
    </rPh>
    <phoneticPr fontId="1"/>
  </si>
  <si>
    <t>黄色セルを入力すると</t>
    <rPh sb="0" eb="2">
      <t>キイロ</t>
    </rPh>
    <rPh sb="5" eb="7">
      <t>ニュウリョク</t>
    </rPh>
    <phoneticPr fontId="1"/>
  </si>
  <si>
    <t>間伐林齢と間伐率が</t>
    <rPh sb="0" eb="2">
      <t>カンバツ</t>
    </rPh>
    <rPh sb="2" eb="4">
      <t>リンレイ</t>
    </rPh>
    <rPh sb="5" eb="7">
      <t>カンバツ</t>
    </rPh>
    <rPh sb="7" eb="8">
      <t>リツ</t>
    </rPh>
    <phoneticPr fontId="1"/>
  </si>
  <si>
    <t>自動で計算される</t>
    <rPh sb="0" eb="2">
      <t>ジドウ</t>
    </rPh>
    <rPh sb="3" eb="5">
      <t>ケイサン</t>
    </rPh>
    <phoneticPr fontId="1"/>
  </si>
  <si>
    <t>間伐林齢と間伐率を</t>
    <rPh sb="0" eb="2">
      <t>カンバツ</t>
    </rPh>
    <rPh sb="2" eb="4">
      <t>リンレイ</t>
    </rPh>
    <rPh sb="5" eb="7">
      <t>カンバツ</t>
    </rPh>
    <rPh sb="7" eb="8">
      <t>リツ</t>
    </rPh>
    <phoneticPr fontId="1"/>
  </si>
  <si>
    <t>手動で入力する</t>
    <rPh sb="0" eb="2">
      <t>シュドウ</t>
    </rPh>
    <rPh sb="3" eb="5">
      <t>ニュウリョク</t>
    </rPh>
    <phoneticPr fontId="1"/>
  </si>
  <si>
    <t>abの結果（参考）が下の</t>
    <rPh sb="3" eb="5">
      <t>ケッカ</t>
    </rPh>
    <rPh sb="6" eb="8">
      <t>サンコウ</t>
    </rPh>
    <rPh sb="10" eb="11">
      <t>シタ</t>
    </rPh>
    <phoneticPr fontId="1"/>
  </si>
  <si>
    <t>グラフに出力される</t>
    <rPh sb="4" eb="6">
      <t>シュツリョク</t>
    </rPh>
    <phoneticPr fontId="1"/>
  </si>
  <si>
    <t>問題なければ設定完了</t>
    <rPh sb="0" eb="2">
      <t>モンダイ</t>
    </rPh>
    <rPh sb="6" eb="8">
      <t>セッテイ</t>
    </rPh>
    <rPh sb="8" eb="10">
      <t>カンリョウ</t>
    </rPh>
    <phoneticPr fontId="1"/>
  </si>
  <si>
    <t>結果を確認</t>
    <rPh sb="0" eb="2">
      <t>ケッカ</t>
    </rPh>
    <rPh sb="3" eb="5">
      <t>カクニン</t>
    </rPh>
    <phoneticPr fontId="1"/>
  </si>
  <si>
    <t>a,bについて入力</t>
    <rPh sb="7" eb="9">
      <t>ニュウリョク</t>
    </rPh>
    <phoneticPr fontId="1"/>
  </si>
  <si>
    <t>（どちらか片方でよい）</t>
    <rPh sb="5" eb="7">
      <t>カタホウ</t>
    </rPh>
    <phoneticPr fontId="1"/>
  </si>
  <si>
    <t>今後も要望に応じて順次改訂を進める予定です。</t>
    <rPh sb="0" eb="2">
      <t>コンゴ</t>
    </rPh>
    <rPh sb="3" eb="5">
      <t>ヨウボウ</t>
    </rPh>
    <rPh sb="6" eb="7">
      <t>オウ</t>
    </rPh>
    <rPh sb="9" eb="11">
      <t>ジュンジ</t>
    </rPh>
    <rPh sb="11" eb="13">
      <t>カイテイ</t>
    </rPh>
    <rPh sb="14" eb="15">
      <t>スス</t>
    </rPh>
    <rPh sb="17" eb="19">
      <t>ヨテイ</t>
    </rPh>
    <phoneticPr fontId="1"/>
  </si>
  <si>
    <t>【Q＆A等】</t>
    <rPh sb="4" eb="5">
      <t>トウ</t>
    </rPh>
    <phoneticPr fontId="1"/>
  </si>
  <si>
    <t>【問い合わせ先】</t>
    <rPh sb="1" eb="2">
      <t>ト</t>
    </rPh>
    <rPh sb="3" eb="4">
      <t>ア</t>
    </rPh>
    <rPh sb="6" eb="7">
      <t>サキ</t>
    </rPh>
    <phoneticPr fontId="1"/>
  </si>
  <si>
    <t>・追加予定</t>
    <rPh sb="1" eb="3">
      <t>ツイカ</t>
    </rPh>
    <rPh sb="3" eb="5">
      <t>ヨテイ</t>
    </rPh>
    <phoneticPr fontId="1"/>
  </si>
  <si>
    <t>大分県日田市大字有田字佐寺原３５</t>
    <rPh sb="0" eb="3">
      <t>オオイタケン</t>
    </rPh>
    <rPh sb="3" eb="6">
      <t>ヒタシ</t>
    </rPh>
    <rPh sb="6" eb="8">
      <t>オオアザ</t>
    </rPh>
    <rPh sb="8" eb="10">
      <t>アリタ</t>
    </rPh>
    <rPh sb="10" eb="11">
      <t>アザ</t>
    </rPh>
    <rPh sb="11" eb="12">
      <t>サ</t>
    </rPh>
    <rPh sb="12" eb="14">
      <t>テラハラ</t>
    </rPh>
    <phoneticPr fontId="1"/>
  </si>
  <si>
    <t>電話：0973-23-2146</t>
    <rPh sb="0" eb="2">
      <t>デンワ</t>
    </rPh>
    <phoneticPr fontId="1"/>
  </si>
  <si>
    <t>【その他】</t>
    <rPh sb="3" eb="4">
      <t>タ</t>
    </rPh>
    <phoneticPr fontId="1"/>
  </si>
  <si>
    <t>もし他県等で本システム収穫表を使いたい機関がありましたら連絡ください。</t>
    <rPh sb="2" eb="4">
      <t>タケン</t>
    </rPh>
    <rPh sb="4" eb="5">
      <t>トウ</t>
    </rPh>
    <rPh sb="6" eb="7">
      <t>ホン</t>
    </rPh>
    <rPh sb="11" eb="13">
      <t>シュウカク</t>
    </rPh>
    <rPh sb="13" eb="14">
      <t>ヒョウ</t>
    </rPh>
    <rPh sb="15" eb="16">
      <t>ツカ</t>
    </rPh>
    <rPh sb="19" eb="21">
      <t>キカン</t>
    </rPh>
    <rPh sb="28" eb="30">
      <t>レンラク</t>
    </rPh>
    <phoneticPr fontId="1"/>
  </si>
  <si>
    <t>（適用には密度管理図及び地位曲線に係る数式が必要）</t>
    <rPh sb="1" eb="3">
      <t>テキヨウ</t>
    </rPh>
    <rPh sb="5" eb="7">
      <t>ミツド</t>
    </rPh>
    <rPh sb="7" eb="10">
      <t>カンリズ</t>
    </rPh>
    <rPh sb="10" eb="11">
      <t>オヨ</t>
    </rPh>
    <rPh sb="12" eb="14">
      <t>チイ</t>
    </rPh>
    <rPh sb="14" eb="16">
      <t>キョクセン</t>
    </rPh>
    <rPh sb="17" eb="18">
      <t>カカ</t>
    </rPh>
    <rPh sb="19" eb="21">
      <t>スウシキ</t>
    </rPh>
    <rPh sb="22" eb="24">
      <t>ヒツヨウ</t>
    </rPh>
    <phoneticPr fontId="1"/>
  </si>
  <si>
    <t>ヒノキ</t>
    <phoneticPr fontId="1"/>
  </si>
  <si>
    <t>大分県システム収穫表　説明書（スギ・ヒノキ共通）</t>
    <rPh sb="0" eb="3">
      <t>オオイタケン</t>
    </rPh>
    <rPh sb="7" eb="9">
      <t>シュウカク</t>
    </rPh>
    <rPh sb="9" eb="10">
      <t>ヒョウ</t>
    </rPh>
    <rPh sb="11" eb="14">
      <t>セツメイショ</t>
    </rPh>
    <rPh sb="21" eb="23">
      <t>キョウツウ</t>
    </rPh>
    <phoneticPr fontId="1"/>
  </si>
  <si>
    <t>大分県ヒノキ林分システム収穫表</t>
    <rPh sb="0" eb="3">
      <t>オオイタケン</t>
    </rPh>
    <rPh sb="6" eb="8">
      <t>リンブン</t>
    </rPh>
    <rPh sb="12" eb="14">
      <t>シュウカク</t>
    </rPh>
    <rPh sb="14" eb="15">
      <t>ヒョウ</t>
    </rPh>
    <phoneticPr fontId="1"/>
  </si>
  <si>
    <t>ヒノキ林分　主伐・間伐シミュレーション　総括表</t>
    <rPh sb="3" eb="5">
      <t>リンブン</t>
    </rPh>
    <rPh sb="6" eb="8">
      <t>シュバツ</t>
    </rPh>
    <rPh sb="9" eb="11">
      <t>カンバツ</t>
    </rPh>
    <rPh sb="20" eb="22">
      <t>ソウカツ</t>
    </rPh>
    <rPh sb="22" eb="23">
      <t>ヒョウ</t>
    </rPh>
    <phoneticPr fontId="1"/>
  </si>
  <si>
    <t>※地位は近隣の林分から</t>
    <rPh sb="1" eb="3">
      <t>チイ</t>
    </rPh>
    <rPh sb="4" eb="6">
      <t>キンリン</t>
    </rPh>
    <rPh sb="7" eb="9">
      <t>リンブン</t>
    </rPh>
    <phoneticPr fontId="1"/>
  </si>
  <si>
    <t>推定したものでも可</t>
    <rPh sb="0" eb="2">
      <t>スイテイ</t>
    </rPh>
    <rPh sb="8" eb="9">
      <t>カ</t>
    </rPh>
    <phoneticPr fontId="1"/>
  </si>
  <si>
    <t>大分県農林水産研究指導センター　林業研究部　森林チーム　（作成者：松本純）</t>
    <rPh sb="0" eb="3">
      <t>オオイタケン</t>
    </rPh>
    <rPh sb="3" eb="5">
      <t>ノウリン</t>
    </rPh>
    <rPh sb="5" eb="7">
      <t>スイサン</t>
    </rPh>
    <rPh sb="7" eb="9">
      <t>ケンキュウ</t>
    </rPh>
    <rPh sb="9" eb="11">
      <t>シドウ</t>
    </rPh>
    <rPh sb="16" eb="18">
      <t>リンギョウ</t>
    </rPh>
    <rPh sb="18" eb="21">
      <t>ケンキュウブ</t>
    </rPh>
    <rPh sb="22" eb="24">
      <t>シンリン</t>
    </rPh>
    <rPh sb="29" eb="32">
      <t>サクセイシャ</t>
    </rPh>
    <rPh sb="33" eb="35">
      <t>マツモト</t>
    </rPh>
    <rPh sb="35" eb="36">
      <t>ジュン</t>
    </rPh>
    <phoneticPr fontId="1"/>
  </si>
  <si>
    <t>※林齢は120年生まで</t>
    <rPh sb="1" eb="3">
      <t>リンレイ</t>
    </rPh>
    <rPh sb="7" eb="9">
      <t>ネンセイ</t>
    </rPh>
    <phoneticPr fontId="1"/>
  </si>
  <si>
    <t>※日付のみ編集可能</t>
    <rPh sb="1" eb="3">
      <t>ヒヅケ</t>
    </rPh>
    <rPh sb="5" eb="7">
      <t>ヘンシュウ</t>
    </rPh>
    <rPh sb="7" eb="9">
      <t>カノウ</t>
    </rPh>
    <phoneticPr fontId="1"/>
  </si>
  <si>
    <t>※伐期齢は120年生まで</t>
    <rPh sb="1" eb="4">
      <t>バッキレイ</t>
    </rPh>
    <rPh sb="8" eb="10">
      <t>ネンセイ</t>
    </rPh>
    <phoneticPr fontId="1"/>
  </si>
  <si>
    <t>日田市</t>
    <rPh sb="0" eb="3">
      <t>ヒタシ</t>
    </rPh>
    <phoneticPr fontId="1"/>
  </si>
  <si>
    <t>有田</t>
    <rPh sb="0" eb="2">
      <t>アリタ</t>
    </rPh>
    <phoneticPr fontId="1"/>
  </si>
  <si>
    <t>佐寺原</t>
    <rPh sb="0" eb="1">
      <t>サ</t>
    </rPh>
    <rPh sb="1" eb="3">
      <t>テラハラ</t>
    </rPh>
    <phoneticPr fontId="1"/>
  </si>
  <si>
    <t>ｱ</t>
    <phoneticPr fontId="1"/>
  </si>
  <si>
    <t>植栽時密度</t>
    <rPh sb="0" eb="2">
      <t>ショクサイ</t>
    </rPh>
    <rPh sb="2" eb="3">
      <t>ジ</t>
    </rPh>
    <rPh sb="3" eb="5">
      <t>ミツド</t>
    </rPh>
    <phoneticPr fontId="1"/>
  </si>
  <si>
    <t>①</t>
    <phoneticPr fontId="1"/>
  </si>
  <si>
    <t>※10年生未満の林分は</t>
    <rPh sb="3" eb="5">
      <t>ネンセイ</t>
    </rPh>
    <rPh sb="5" eb="7">
      <t>ミマン</t>
    </rPh>
    <rPh sb="8" eb="10">
      <t>リンブン</t>
    </rPh>
    <phoneticPr fontId="1"/>
  </si>
  <si>
    <t>近隣の林分から推定した</t>
    <rPh sb="0" eb="2">
      <t>キンリン</t>
    </rPh>
    <rPh sb="3" eb="5">
      <t>リンブン</t>
    </rPh>
    <rPh sb="7" eb="9">
      <t>スイテイ</t>
    </rPh>
    <phoneticPr fontId="1"/>
  </si>
  <si>
    <t>地位を用いること</t>
    <rPh sb="0" eb="2">
      <t>チイ</t>
    </rPh>
    <rPh sb="3" eb="4">
      <t>モチ</t>
    </rPh>
    <phoneticPr fontId="1"/>
  </si>
  <si>
    <t>必要に応じ３の</t>
    <rPh sb="0" eb="2">
      <t>ヒツヨウ</t>
    </rPh>
    <rPh sb="3" eb="4">
      <t>オウ</t>
    </rPh>
    <phoneticPr fontId="1"/>
  </si>
  <si>
    <t>自然枯死率を修正</t>
    <rPh sb="0" eb="2">
      <t>シゼン</t>
    </rPh>
    <rPh sb="2" eb="4">
      <t>コシ</t>
    </rPh>
    <rPh sb="4" eb="5">
      <t>リツ</t>
    </rPh>
    <rPh sb="6" eb="8">
      <t>シュウセイ</t>
    </rPh>
    <phoneticPr fontId="1"/>
  </si>
  <si>
    <t>④</t>
    <phoneticPr fontId="1"/>
  </si>
  <si>
    <t>⑤</t>
    <phoneticPr fontId="1"/>
  </si>
  <si>
    <t>〒877-1363</t>
    <phoneticPr fontId="1"/>
  </si>
  <si>
    <t>FAX：0973-23-6769</t>
    <phoneticPr fontId="1"/>
  </si>
  <si>
    <t>※初期値は0％/年</t>
    <rPh sb="1" eb="4">
      <t>ショキチ</t>
    </rPh>
    <rPh sb="8" eb="9">
      <t>ネン</t>
    </rPh>
    <phoneticPr fontId="1"/>
  </si>
  <si>
    <t>②</t>
    <phoneticPr fontId="1"/>
  </si>
  <si>
    <t>③</t>
    <phoneticPr fontId="1"/>
  </si>
  <si>
    <t>ver.1.1.0</t>
    <phoneticPr fontId="1"/>
  </si>
  <si>
    <t>※間伐林齢と間伐率を下表に直接入力</t>
    <rPh sb="1" eb="3">
      <t>カンバツ</t>
    </rPh>
    <rPh sb="3" eb="5">
      <t>リンレイ</t>
    </rPh>
    <rPh sb="6" eb="8">
      <t>カンバツ</t>
    </rPh>
    <rPh sb="8" eb="9">
      <t>リツ</t>
    </rPh>
    <rPh sb="10" eb="12">
      <t>カヒョウ</t>
    </rPh>
    <rPh sb="13" eb="15">
      <t>チョクセツ</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</si>
</sst>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Red]\(0\)"/>
    <numFmt numFmtId="177" formatCode="0.00_ "/>
    <numFmt numFmtId="178" formatCode="0.0000_ "/>
    <numFmt numFmtId="179" formatCode="0_ "/>
    <numFmt numFmtId="180" formatCode="0.00_);[Red]\(0.00\)"/>
    <numFmt numFmtId="181" formatCode="0.0_ "/>
    <numFmt numFmtId="182" formatCode="0.0_);[Red]\(0.0\)"/>
    <numFmt numFmtId="183" formatCode="0.000_ "/>
    <numFmt numFmtId="184" formatCode="0.00000_);[Red]\(0.00000\)"/>
    <numFmt numFmtId="185" formatCode="0.0%"/>
    <numFmt numFmtId="186" formatCode="#,##0.0_);[Red]\(#,##0.0\)"/>
    <numFmt numFmtId="187" formatCode="#,##0.00_);[Red]\(#,##0.00\)"/>
    <numFmt numFmtId="188" formatCode="#,##0.0;[Red]\-#,##0.0"/>
    <numFmt numFmtId="189" formatCode="#,##0_);[Red]\(#,##0\)"/>
    <numFmt numFmtId="190" formatCode="#,##0.00_ ;[Red]\-#,##0.00\ "/>
    <numFmt numFmtId="191" formatCode="#,##0.0_ ;[Red]\-#,##0.0\ "/>
    <numFmt numFmtId="192" formatCode="#,##0_ "/>
  </numFmts>
  <fonts count="42">
    <font>
      <sz val="11"/>
      <color theme="1"/>
      <name val="ＭＳ Ｐゴシック"/>
      <family val="2"/>
      <charset val="128"/>
    </font>
    <font>
      <sz val="6"/>
      <name val="ＭＳ Ｐゴシック"/>
      <family val="2"/>
      <charset val="128"/>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FF0000"/>
      <name val="游ゴシック"/>
      <family val="2"/>
      <charset val="128"/>
      <scheme val="minor"/>
    </font>
    <font>
      <vertAlign val="subscript"/>
      <sz val="11"/>
      <color theme="1"/>
      <name val="ＭＳ Ｐゴシック"/>
      <family val="3"/>
      <charset val="128"/>
    </font>
    <font>
      <sz val="11"/>
      <color rgb="FFFF0000"/>
      <name val="ＭＳ Ｐゴシック"/>
      <family val="2"/>
      <charset val="128"/>
    </font>
    <font>
      <b/>
      <sz val="11"/>
      <color theme="1"/>
      <name val="ＭＳ Ｐゴシック"/>
      <family val="3"/>
      <charset val="128"/>
    </font>
    <font>
      <sz val="11"/>
      <color rgb="FF0000FF"/>
      <name val="ＭＳ Ｐゴシック"/>
      <family val="3"/>
      <charset val="128"/>
    </font>
    <font>
      <b/>
      <sz val="11"/>
      <color rgb="FFFF0000"/>
      <name val="ＭＳ Ｐゴシック"/>
      <family val="3"/>
      <charset val="128"/>
    </font>
    <font>
      <b/>
      <sz val="16"/>
      <color rgb="FFFF0000"/>
      <name val="游ゴシック"/>
      <family val="3"/>
      <charset val="128"/>
      <scheme val="minor"/>
    </font>
    <font>
      <sz val="11"/>
      <color theme="1"/>
      <name val="游ゴシック"/>
      <family val="3"/>
      <charset val="128"/>
      <scheme val="minor"/>
    </font>
    <font>
      <sz val="16"/>
      <color rgb="FF0000FF"/>
      <name val="ＭＳ Ｐゴシック"/>
      <family val="3"/>
      <charset val="128"/>
    </font>
    <font>
      <sz val="6"/>
      <name val="ＭＳ 明朝"/>
      <family val="1"/>
      <charset val="128"/>
    </font>
    <font>
      <b/>
      <sz val="11"/>
      <name val="ＭＳ Ｐゴシック"/>
      <family val="3"/>
      <charset val="128"/>
    </font>
    <font>
      <sz val="16"/>
      <color rgb="FF0000FF"/>
      <name val="ＭＳ Ｐゴシック"/>
      <family val="2"/>
      <charset val="128"/>
    </font>
    <font>
      <vertAlign val="subscript"/>
      <sz val="11"/>
      <color theme="1"/>
      <name val="游ゴシック"/>
      <family val="3"/>
      <charset val="128"/>
      <scheme val="minor"/>
    </font>
    <font>
      <vertAlign val="superscript"/>
      <sz val="11"/>
      <color theme="1"/>
      <name val="ＭＳ Ｐゴシック"/>
      <family val="3"/>
      <charset val="128"/>
    </font>
    <font>
      <sz val="11"/>
      <color rgb="FFFF0000"/>
      <name val="ＭＳ Ｐゴシック"/>
      <family val="3"/>
      <charset val="128"/>
    </font>
    <font>
      <b/>
      <sz val="18"/>
      <color rgb="FFFF0000"/>
      <name val="ＭＳ Ｐゴシック"/>
      <family val="3"/>
      <charset val="128"/>
    </font>
    <font>
      <sz val="10"/>
      <color theme="1"/>
      <name val="ＭＳ Ｐゴシック"/>
      <family val="2"/>
      <charset val="128"/>
    </font>
    <font>
      <sz val="10"/>
      <color rgb="FFFF0000"/>
      <name val="ＭＳ Ｐゴシック"/>
      <family val="3"/>
      <charset val="128"/>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b/>
      <u/>
      <sz val="10"/>
      <color theme="1"/>
      <name val="ＭＳ Ｐゴシック"/>
      <family val="3"/>
      <charset val="128"/>
    </font>
    <font>
      <sz val="10"/>
      <name val="ＭＳ Ｐゴシック"/>
      <family val="3"/>
      <charset val="128"/>
    </font>
    <font>
      <b/>
      <sz val="10"/>
      <name val="ＭＳ Ｐゴシック"/>
      <family val="3"/>
      <charset val="128"/>
    </font>
    <font>
      <b/>
      <sz val="10"/>
      <color rgb="FFFF0000"/>
      <name val="ＭＳ Ｐゴシック"/>
      <family val="3"/>
      <charset val="128"/>
    </font>
    <font>
      <u/>
      <sz val="16"/>
      <color theme="1"/>
      <name val="ＤＦ平成ゴシック体W5"/>
      <family val="3"/>
      <charset val="128"/>
    </font>
    <font>
      <b/>
      <sz val="11"/>
      <color rgb="FF0000FF"/>
      <name val="ＭＳ Ｐゴシック"/>
      <family val="3"/>
      <charset val="128"/>
    </font>
    <font>
      <sz val="10"/>
      <color rgb="FFFFFF00"/>
      <name val="ＭＳ Ｐゴシック"/>
      <family val="3"/>
      <charset val="128"/>
    </font>
    <font>
      <sz val="14"/>
      <color theme="1"/>
      <name val="ＭＳ Ｐゴシック"/>
      <family val="2"/>
      <charset val="128"/>
    </font>
    <font>
      <sz val="10"/>
      <color rgb="FFFF0000"/>
      <name val="ＭＳ Ｐゴシック"/>
      <family val="2"/>
      <charset val="128"/>
    </font>
    <font>
      <sz val="10"/>
      <color rgb="FF0000FF"/>
      <name val="ＭＳ Ｐゴシック"/>
      <family val="3"/>
      <charset val="128"/>
    </font>
    <font>
      <sz val="16"/>
      <color theme="1"/>
      <name val="ＤＨＰ平成明朝体W7"/>
      <family val="1"/>
      <charset val="128"/>
    </font>
    <font>
      <sz val="11"/>
      <color theme="0"/>
      <name val="ＭＳ Ｐゴシック"/>
      <family val="3"/>
      <charset val="128"/>
    </font>
    <font>
      <sz val="10"/>
      <color theme="0"/>
      <name val="ＭＳ Ｐゴシック"/>
      <family val="3"/>
      <charset val="128"/>
    </font>
    <font>
      <sz val="12"/>
      <color theme="0"/>
      <name val="ＭＳ Ｐゴシック"/>
      <family val="2"/>
      <charset val="128"/>
    </font>
    <font>
      <sz val="12"/>
      <color theme="1"/>
      <name val="ＭＳ Ｐゴシック"/>
      <family val="3"/>
      <charset val="128"/>
    </font>
    <font>
      <sz val="12"/>
      <color theme="0"/>
      <name val="ＭＳ Ｐゴシック"/>
      <family val="3"/>
      <charset val="128"/>
    </font>
  </fonts>
  <fills count="10">
    <fill>
      <patternFill patternType="none"/>
    </fill>
    <fill>
      <patternFill patternType="gray125"/>
    </fill>
    <fill>
      <patternFill patternType="solid">
        <fgColor rgb="FF99FFCC"/>
        <bgColor indexed="64"/>
      </patternFill>
    </fill>
    <fill>
      <patternFill patternType="solid">
        <fgColor rgb="FFFFFF00"/>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99"/>
        <bgColor indexed="64"/>
      </patternFill>
    </fill>
    <fill>
      <patternFill patternType="solid">
        <fgColor rgb="FFFFCCFF"/>
        <bgColor indexed="64"/>
      </patternFill>
    </fill>
    <fill>
      <patternFill patternType="solid">
        <fgColor theme="1"/>
        <bgColor indexed="64"/>
      </patternFill>
    </fill>
  </fills>
  <borders count="7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style="medium">
        <color rgb="FFFF0000"/>
      </bottom>
      <diagonal/>
    </border>
    <border>
      <left/>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diagonal/>
    </border>
    <border>
      <left/>
      <right/>
      <top/>
      <bottom style="medium">
        <color rgb="FFFF0000"/>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mediumDashDot">
        <color rgb="FFFF0000"/>
      </left>
      <right style="hair">
        <color auto="1"/>
      </right>
      <top style="mediumDashDot">
        <color rgb="FFFF0000"/>
      </top>
      <bottom/>
      <diagonal/>
    </border>
    <border>
      <left style="hair">
        <color auto="1"/>
      </left>
      <right style="hair">
        <color auto="1"/>
      </right>
      <top style="mediumDashDot">
        <color rgb="FFFF0000"/>
      </top>
      <bottom/>
      <diagonal/>
    </border>
    <border>
      <left style="hair">
        <color auto="1"/>
      </left>
      <right style="mediumDashDot">
        <color rgb="FFFF0000"/>
      </right>
      <top style="mediumDashDot">
        <color rgb="FFFF0000"/>
      </top>
      <bottom/>
      <diagonal/>
    </border>
    <border>
      <left style="mediumDashDot">
        <color rgb="FFFF0000"/>
      </left>
      <right style="hair">
        <color auto="1"/>
      </right>
      <top/>
      <bottom/>
      <diagonal/>
    </border>
    <border>
      <left style="hair">
        <color auto="1"/>
      </left>
      <right style="mediumDashDot">
        <color rgb="FFFF0000"/>
      </right>
      <top/>
      <bottom/>
      <diagonal/>
    </border>
    <border>
      <left style="mediumDashDot">
        <color rgb="FFFF0000"/>
      </left>
      <right style="hair">
        <color auto="1"/>
      </right>
      <top/>
      <bottom style="mediumDashDot">
        <color rgb="FFFF0000"/>
      </bottom>
      <diagonal/>
    </border>
    <border>
      <left style="hair">
        <color auto="1"/>
      </left>
      <right style="hair">
        <color auto="1"/>
      </right>
      <top/>
      <bottom style="mediumDashDot">
        <color rgb="FFFF0000"/>
      </bottom>
      <diagonal/>
    </border>
    <border>
      <left style="hair">
        <color auto="1"/>
      </left>
      <right style="mediumDashDot">
        <color rgb="FFFF0000"/>
      </right>
      <top/>
      <bottom style="mediumDashDot">
        <color rgb="FFFF0000"/>
      </bottom>
      <diagonal/>
    </border>
    <border>
      <left/>
      <right style="hair">
        <color auto="1"/>
      </right>
      <top style="mediumDashDot">
        <color rgb="FFFF0000"/>
      </top>
      <bottom/>
      <diagonal/>
    </border>
    <border>
      <left/>
      <right style="hair">
        <color auto="1"/>
      </right>
      <top/>
      <bottom/>
      <diagonal/>
    </border>
    <border>
      <left/>
      <right style="hair">
        <color auto="1"/>
      </right>
      <top/>
      <bottom style="mediumDashDot">
        <color rgb="FFFF0000"/>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bottom style="hair">
        <color auto="1"/>
      </bottom>
      <diagonal/>
    </border>
    <border>
      <left/>
      <right style="hair">
        <color auto="1"/>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diagonal/>
    </border>
  </borders>
  <cellStyleXfs count="2">
    <xf numFmtId="0" fontId="0" fillId="0" borderId="0">
      <alignment vertical="center"/>
    </xf>
    <xf numFmtId="0" fontId="2" fillId="0" borderId="0">
      <alignment vertical="center"/>
    </xf>
  </cellStyleXfs>
  <cellXfs count="447">
    <xf numFmtId="0" fontId="0" fillId="0" borderId="0" xfId="0">
      <alignment vertical="center"/>
    </xf>
    <xf numFmtId="0" fontId="2" fillId="0" borderId="1" xfId="1" applyFont="1" applyFill="1" applyBorder="1" applyAlignment="1">
      <alignment horizontal="center" vertical="center" shrinkToFit="1"/>
    </xf>
    <xf numFmtId="0" fontId="2" fillId="2" borderId="1" xfId="1" applyFill="1" applyBorder="1" applyAlignment="1">
      <alignment horizontal="center" vertical="center"/>
    </xf>
    <xf numFmtId="0" fontId="2" fillId="3" borderId="2" xfId="1" quotePrefix="1" applyFill="1" applyBorder="1" applyAlignment="1">
      <alignment horizontal="center" vertical="center"/>
    </xf>
    <xf numFmtId="177" fontId="2" fillId="0" borderId="0" xfId="1" applyNumberFormat="1" applyBorder="1" applyAlignment="1">
      <alignment horizontal="center" vertical="center"/>
    </xf>
    <xf numFmtId="0" fontId="2" fillId="0" borderId="0" xfId="1" applyAlignment="1">
      <alignment horizontal="center" vertical="center"/>
    </xf>
    <xf numFmtId="0" fontId="2" fillId="0" borderId="0" xfId="1">
      <alignment vertical="center"/>
    </xf>
    <xf numFmtId="0" fontId="2" fillId="0" borderId="4" xfId="1" applyFont="1" applyFill="1" applyBorder="1" applyAlignment="1">
      <alignment horizontal="center" vertical="center" shrinkToFit="1"/>
    </xf>
    <xf numFmtId="0" fontId="2" fillId="2" borderId="4" xfId="1" applyFill="1" applyBorder="1" applyAlignment="1">
      <alignment horizontal="center" vertical="center" shrinkToFit="1"/>
    </xf>
    <xf numFmtId="0" fontId="2" fillId="3" borderId="5" xfId="1" applyFill="1" applyBorder="1" applyAlignment="1">
      <alignment horizontal="center" vertical="center" shrinkToFit="1"/>
    </xf>
    <xf numFmtId="0" fontId="2" fillId="0" borderId="3" xfId="1" quotePrefix="1" applyNumberFormat="1" applyFill="1" applyBorder="1" applyAlignment="1">
      <alignment horizontal="center" vertical="center" shrinkToFit="1"/>
    </xf>
    <xf numFmtId="0" fontId="2" fillId="0" borderId="3" xfId="1" applyNumberFormat="1" applyFill="1" applyBorder="1" applyAlignment="1">
      <alignment horizontal="center" vertical="center" shrinkToFit="1"/>
    </xf>
    <xf numFmtId="177" fontId="2" fillId="0" borderId="0" xfId="1" applyNumberFormat="1" applyBorder="1" applyAlignment="1">
      <alignment horizontal="center" vertical="center" shrinkToFit="1"/>
    </xf>
    <xf numFmtId="0" fontId="2" fillId="0" borderId="0" xfId="1" applyAlignment="1">
      <alignment horizontal="center" vertical="center" shrinkToFit="1"/>
    </xf>
    <xf numFmtId="0" fontId="2" fillId="0" borderId="3" xfId="1" applyFill="1" applyBorder="1" applyAlignment="1">
      <alignment horizontal="center" vertical="center"/>
    </xf>
    <xf numFmtId="177" fontId="2" fillId="0" borderId="3" xfId="1" applyNumberFormat="1" applyBorder="1" applyAlignment="1">
      <alignment horizontal="center" vertical="center"/>
    </xf>
    <xf numFmtId="176" fontId="2" fillId="0" borderId="3" xfId="1" applyNumberFormat="1" applyBorder="1" applyAlignment="1">
      <alignment horizontal="center" vertical="center"/>
    </xf>
    <xf numFmtId="0" fontId="2" fillId="0" borderId="0" xfId="1" applyBorder="1">
      <alignment vertical="center"/>
    </xf>
    <xf numFmtId="0" fontId="2" fillId="0" borderId="0" xfId="1" applyFill="1" applyAlignment="1">
      <alignment horizontal="center" vertical="center"/>
    </xf>
    <xf numFmtId="176" fontId="2" fillId="0" borderId="0" xfId="1" applyNumberFormat="1">
      <alignment vertical="center"/>
    </xf>
    <xf numFmtId="0" fontId="0" fillId="0" borderId="0" xfId="0" applyAlignment="1">
      <alignment horizontal="center" vertical="center"/>
    </xf>
    <xf numFmtId="0" fontId="2" fillId="0" borderId="1" xfId="1" applyFill="1" applyBorder="1" applyAlignment="1">
      <alignment horizontal="center" vertical="center" shrinkToFit="1"/>
    </xf>
    <xf numFmtId="182" fontId="2" fillId="0" borderId="1" xfId="1" applyNumberFormat="1" applyFill="1" applyBorder="1" applyAlignment="1">
      <alignment horizontal="center" vertical="center" wrapText="1" shrinkToFit="1"/>
    </xf>
    <xf numFmtId="177" fontId="2" fillId="0" borderId="3" xfId="1" applyNumberFormat="1" applyBorder="1" applyAlignment="1">
      <alignment horizontal="center" vertical="center" shrinkToFit="1"/>
    </xf>
    <xf numFmtId="183" fontId="2" fillId="0" borderId="0" xfId="1" applyNumberFormat="1" applyFill="1" applyBorder="1" applyAlignment="1">
      <alignment horizontal="center" vertical="center" wrapText="1" shrinkToFit="1"/>
    </xf>
    <xf numFmtId="0" fontId="2" fillId="0" borderId="0" xfId="1" applyFill="1" applyAlignment="1">
      <alignment horizontal="center" vertical="center" shrinkToFit="1"/>
    </xf>
    <xf numFmtId="182" fontId="2" fillId="0" borderId="3" xfId="1" applyNumberFormat="1" applyFill="1" applyBorder="1" applyAlignment="1">
      <alignment horizontal="right" vertical="center"/>
    </xf>
    <xf numFmtId="177" fontId="2" fillId="0" borderId="3" xfId="1" applyNumberFormat="1" applyBorder="1">
      <alignment vertical="center"/>
    </xf>
    <xf numFmtId="183" fontId="2" fillId="0" borderId="0" xfId="1" applyNumberFormat="1" applyFill="1" applyBorder="1" applyAlignment="1">
      <alignment horizontal="center" vertical="center"/>
    </xf>
    <xf numFmtId="0" fontId="2" fillId="0" borderId="0" xfId="1" applyFill="1">
      <alignment vertical="center"/>
    </xf>
    <xf numFmtId="0" fontId="2" fillId="0" borderId="0" xfId="1" applyFill="1" applyBorder="1" applyAlignment="1">
      <alignment vertical="center"/>
    </xf>
    <xf numFmtId="0" fontId="2" fillId="0" borderId="0" xfId="1" applyFill="1" applyBorder="1">
      <alignment vertical="center"/>
    </xf>
    <xf numFmtId="182" fontId="2" fillId="0" borderId="0" xfId="1" applyNumberFormat="1" applyFill="1" applyAlignment="1">
      <alignment horizontal="right" vertical="center"/>
    </xf>
    <xf numFmtId="177" fontId="2" fillId="0" borderId="0" xfId="1" applyNumberFormat="1">
      <alignment vertical="center"/>
    </xf>
    <xf numFmtId="0" fontId="2" fillId="0" borderId="0" xfId="1" applyFill="1" applyBorder="1" applyAlignment="1">
      <alignment horizontal="center" vertical="center" shrinkToFit="1"/>
    </xf>
    <xf numFmtId="0" fontId="4" fillId="0" borderId="0" xfId="1" applyFont="1" applyAlignment="1">
      <alignment horizontal="center" vertical="center"/>
    </xf>
    <xf numFmtId="178" fontId="4" fillId="0" borderId="0" xfId="1" applyNumberFormat="1" applyFont="1" applyAlignment="1">
      <alignment horizontal="center" vertical="center"/>
    </xf>
    <xf numFmtId="0" fontId="4" fillId="0" borderId="0" xfId="1" applyFont="1">
      <alignment vertical="center"/>
    </xf>
    <xf numFmtId="181" fontId="4" fillId="0" borderId="0" xfId="1" applyNumberFormat="1" applyFont="1" applyAlignment="1">
      <alignment horizontal="center" vertical="center"/>
    </xf>
    <xf numFmtId="180" fontId="4" fillId="0" borderId="0" xfId="1" applyNumberFormat="1" applyFont="1" applyAlignment="1">
      <alignment horizontal="center" vertical="center"/>
    </xf>
    <xf numFmtId="180" fontId="4" fillId="0" borderId="0" xfId="0" applyNumberFormat="1" applyFont="1" applyAlignment="1">
      <alignment horizontal="center"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lignment vertical="center"/>
    </xf>
    <xf numFmtId="180" fontId="4" fillId="0" borderId="0" xfId="1" applyNumberFormat="1" applyFont="1">
      <alignment vertical="center"/>
    </xf>
    <xf numFmtId="181" fontId="4" fillId="0" borderId="0" xfId="1" applyNumberFormat="1" applyFont="1">
      <alignment vertical="center"/>
    </xf>
    <xf numFmtId="180" fontId="4" fillId="5" borderId="0" xfId="1" applyNumberFormat="1" applyFont="1" applyFill="1">
      <alignment vertical="center"/>
    </xf>
    <xf numFmtId="0" fontId="0" fillId="0" borderId="3" xfId="0" applyBorder="1" applyAlignment="1">
      <alignment horizontal="center" vertical="center"/>
    </xf>
    <xf numFmtId="181" fontId="0" fillId="0" borderId="3" xfId="0" applyNumberFormat="1" applyBorder="1" applyAlignment="1">
      <alignment horizontal="center" vertical="center"/>
    </xf>
    <xf numFmtId="0" fontId="0" fillId="0" borderId="0" xfId="0" applyFill="1" applyAlignment="1">
      <alignment horizontal="center" vertical="center"/>
    </xf>
    <xf numFmtId="0" fontId="0" fillId="3" borderId="12" xfId="0" applyFill="1" applyBorder="1" applyAlignment="1">
      <alignment horizontal="center" vertical="center"/>
    </xf>
    <xf numFmtId="0" fontId="8" fillId="0" borderId="0" xfId="0" applyFont="1" applyAlignment="1">
      <alignment horizontal="center" vertical="center"/>
    </xf>
    <xf numFmtId="0" fontId="9" fillId="4" borderId="0" xfId="0" applyFont="1" applyFill="1" applyAlignment="1">
      <alignment horizontal="center" vertical="center"/>
    </xf>
    <xf numFmtId="0" fontId="2" fillId="0" borderId="13" xfId="1" applyFill="1" applyBorder="1" applyAlignment="1">
      <alignment horizontal="center" vertical="center"/>
    </xf>
    <xf numFmtId="179" fontId="0" fillId="0" borderId="3" xfId="0" applyNumberForma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185" fontId="0" fillId="3" borderId="12" xfId="0" applyNumberFormat="1" applyFill="1" applyBorder="1" applyAlignment="1">
      <alignment horizontal="center" vertical="center"/>
    </xf>
    <xf numFmtId="0" fontId="0" fillId="0" borderId="0" xfId="0" applyFill="1" applyBorder="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center" vertical="center"/>
    </xf>
    <xf numFmtId="9" fontId="0" fillId="0" borderId="3" xfId="0" applyNumberFormat="1" applyBorder="1" applyAlignment="1">
      <alignment horizontal="center" vertical="center"/>
    </xf>
    <xf numFmtId="0" fontId="11" fillId="0" borderId="0" xfId="0" applyFont="1" applyAlignment="1">
      <alignment horizontal="center" vertical="center"/>
    </xf>
    <xf numFmtId="0" fontId="11" fillId="3" borderId="12" xfId="0" applyFont="1" applyFill="1" applyBorder="1" applyAlignment="1">
      <alignment horizontal="center" vertical="center"/>
    </xf>
    <xf numFmtId="0" fontId="11" fillId="0" borderId="0" xfId="0" applyFont="1" applyFill="1" applyAlignment="1">
      <alignment horizontal="left" vertical="center"/>
    </xf>
    <xf numFmtId="0" fontId="0" fillId="0" borderId="0" xfId="0" applyAlignment="1">
      <alignment horizontal="center" vertical="center" shrinkToFit="1"/>
    </xf>
    <xf numFmtId="0" fontId="0" fillId="0" borderId="0" xfId="0" applyFont="1" applyFill="1">
      <alignment vertical="center"/>
    </xf>
    <xf numFmtId="0" fontId="0" fillId="0" borderId="0" xfId="0" applyFont="1" applyFill="1" applyAlignment="1">
      <alignment horizontal="left" vertical="center"/>
    </xf>
    <xf numFmtId="177" fontId="0" fillId="0" borderId="0" xfId="0" applyNumberFormat="1" applyAlignment="1">
      <alignment horizontal="left" vertical="center"/>
    </xf>
    <xf numFmtId="0" fontId="0" fillId="0" borderId="0" xfId="0" applyAlignment="1">
      <alignment horizontal="left" vertical="center"/>
    </xf>
    <xf numFmtId="0" fontId="12" fillId="0" borderId="0" xfId="0" applyFont="1" applyFill="1" applyAlignment="1">
      <alignment horizontal="left" vertical="center"/>
    </xf>
    <xf numFmtId="177" fontId="0" fillId="0" borderId="0" xfId="0" applyNumberFormat="1" applyAlignment="1">
      <alignment horizontal="center" vertical="center"/>
    </xf>
    <xf numFmtId="0" fontId="0" fillId="0" borderId="0" xfId="0" applyFont="1" applyFill="1" applyAlignment="1">
      <alignment horizontal="center" vertical="center"/>
    </xf>
    <xf numFmtId="11"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12" fillId="0" borderId="0" xfId="0" applyFont="1" applyFill="1">
      <alignment vertical="center"/>
    </xf>
    <xf numFmtId="0" fontId="0" fillId="0" borderId="0" xfId="0" applyFill="1">
      <alignment vertical="center"/>
    </xf>
    <xf numFmtId="0" fontId="0" fillId="0" borderId="0" xfId="0" quotePrefix="1">
      <alignment vertical="center"/>
    </xf>
    <xf numFmtId="0" fontId="0" fillId="0" borderId="0" xfId="0" applyFont="1" applyFill="1" applyAlignment="1">
      <alignment horizontal="right" vertical="center"/>
    </xf>
    <xf numFmtId="0" fontId="5" fillId="6" borderId="0" xfId="0" applyFont="1" applyFill="1">
      <alignment vertical="center"/>
    </xf>
    <xf numFmtId="176" fontId="0" fillId="0" borderId="1" xfId="0" applyNumberFormat="1" applyFill="1" applyBorder="1" applyAlignment="1">
      <alignment horizontal="center" vertical="center"/>
    </xf>
    <xf numFmtId="176" fontId="0" fillId="0" borderId="4" xfId="0" applyNumberFormat="1" applyFill="1" applyBorder="1" applyAlignment="1">
      <alignment horizontal="center" vertical="center" shrinkToFit="1"/>
    </xf>
    <xf numFmtId="177" fontId="0" fillId="0" borderId="3" xfId="0" applyNumberFormat="1" applyBorder="1" applyAlignment="1">
      <alignment horizontal="center" vertical="center"/>
    </xf>
    <xf numFmtId="176" fontId="0" fillId="0" borderId="0" xfId="0" applyNumberFormat="1" applyFill="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0" borderId="4" xfId="0" applyFill="1" applyBorder="1" applyAlignment="1">
      <alignment horizontal="center" vertical="center" shrinkToFit="1"/>
    </xf>
    <xf numFmtId="177" fontId="0" fillId="2" borderId="4" xfId="0" applyNumberFormat="1" applyFill="1" applyBorder="1" applyAlignment="1">
      <alignment horizontal="center" vertical="center" shrinkToFit="1"/>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11" fontId="12" fillId="0" borderId="15" xfId="0" applyNumberFormat="1"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177" fontId="0" fillId="0" borderId="15" xfId="0" applyNumberFormat="1" applyBorder="1" applyAlignment="1">
      <alignment horizontal="left" vertical="center"/>
    </xf>
    <xf numFmtId="180" fontId="4" fillId="0" borderId="6" xfId="1" applyNumberFormat="1" applyFont="1" applyBorder="1" applyAlignment="1">
      <alignment horizontal="center" vertical="center"/>
    </xf>
    <xf numFmtId="180" fontId="4" fillId="0" borderId="19" xfId="1" applyNumberFormat="1" applyFont="1" applyBorder="1" applyAlignment="1">
      <alignment horizontal="center" vertical="center"/>
    </xf>
    <xf numFmtId="18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177" fontId="4" fillId="0" borderId="19" xfId="0" applyNumberFormat="1" applyFont="1" applyBorder="1" applyAlignment="1">
      <alignment horizontal="center" vertical="center"/>
    </xf>
    <xf numFmtId="177" fontId="4" fillId="0" borderId="7" xfId="0" applyNumberFormat="1" applyFont="1" applyBorder="1" applyAlignment="1">
      <alignment horizontal="center" vertical="center"/>
    </xf>
    <xf numFmtId="178" fontId="4" fillId="0" borderId="8" xfId="1" applyNumberFormat="1" applyFont="1" applyBorder="1" applyAlignment="1">
      <alignment horizontal="center" vertical="center"/>
    </xf>
    <xf numFmtId="178" fontId="4" fillId="0" borderId="0" xfId="1" applyNumberFormat="1" applyFont="1" applyBorder="1" applyAlignment="1">
      <alignment horizontal="center" vertical="center"/>
    </xf>
    <xf numFmtId="178" fontId="4" fillId="0" borderId="0" xfId="0" applyNumberFormat="1" applyFont="1" applyBorder="1" applyAlignment="1">
      <alignment horizontal="center" vertical="center"/>
    </xf>
    <xf numFmtId="178" fontId="4" fillId="0" borderId="9" xfId="0" applyNumberFormat="1" applyFont="1" applyBorder="1" applyAlignment="1">
      <alignment horizontal="center" vertical="center"/>
    </xf>
    <xf numFmtId="181" fontId="4" fillId="0" borderId="8" xfId="1" applyNumberFormat="1" applyFont="1" applyBorder="1" applyAlignment="1">
      <alignment horizontal="center" vertical="center"/>
    </xf>
    <xf numFmtId="181" fontId="4" fillId="0" borderId="0" xfId="1" applyNumberFormat="1" applyFont="1" applyBorder="1" applyAlignment="1">
      <alignment horizontal="center" vertical="center"/>
    </xf>
    <xf numFmtId="181" fontId="4" fillId="0" borderId="0" xfId="0" applyNumberFormat="1" applyFont="1" applyBorder="1" applyAlignment="1">
      <alignment horizontal="center" vertical="center"/>
    </xf>
    <xf numFmtId="181" fontId="4" fillId="0" borderId="9" xfId="0" applyNumberFormat="1" applyFont="1" applyBorder="1" applyAlignment="1">
      <alignment horizontal="center" vertical="center"/>
    </xf>
    <xf numFmtId="178" fontId="4" fillId="0" borderId="10" xfId="1" applyNumberFormat="1" applyFont="1" applyBorder="1" applyAlignment="1">
      <alignment horizontal="center" vertical="center"/>
    </xf>
    <xf numFmtId="178" fontId="4" fillId="0" borderId="20" xfId="1"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78" fontId="0" fillId="0" borderId="24" xfId="0" applyNumberFormat="1" applyBorder="1" applyAlignment="1">
      <alignment horizontal="center" vertical="center"/>
    </xf>
    <xf numFmtId="178" fontId="0" fillId="0" borderId="26" xfId="0" applyNumberFormat="1" applyBorder="1" applyAlignment="1">
      <alignment horizontal="center" vertical="center"/>
    </xf>
    <xf numFmtId="178" fontId="0" fillId="0" borderId="27" xfId="0" applyNumberFormat="1" applyBorder="1" applyAlignment="1">
      <alignment horizontal="center" vertical="center"/>
    </xf>
    <xf numFmtId="178" fontId="0" fillId="0" borderId="29" xfId="0" applyNumberFormat="1" applyBorder="1" applyAlignment="1">
      <alignment horizontal="center" vertical="center"/>
    </xf>
    <xf numFmtId="178" fontId="0" fillId="0" borderId="31" xfId="0" applyNumberFormat="1" applyBorder="1" applyAlignment="1">
      <alignment horizontal="center" vertical="center"/>
    </xf>
    <xf numFmtId="178" fontId="0" fillId="0" borderId="32" xfId="0" applyNumberFormat="1" applyBorder="1" applyAlignment="1">
      <alignment horizontal="center" vertical="center"/>
    </xf>
    <xf numFmtId="178" fontId="0" fillId="0" borderId="33" xfId="0" applyNumberFormat="1" applyBorder="1" applyAlignment="1">
      <alignment horizontal="center" vertical="center"/>
    </xf>
    <xf numFmtId="178" fontId="0" fillId="0" borderId="34" xfId="0" applyNumberFormat="1" applyBorder="1" applyAlignment="1">
      <alignment horizontal="center" vertical="center"/>
    </xf>
    <xf numFmtId="178" fontId="0" fillId="0" borderId="35" xfId="0" applyNumberFormat="1" applyBorder="1" applyAlignment="1">
      <alignment horizontal="center" vertical="center"/>
    </xf>
    <xf numFmtId="177" fontId="0" fillId="0" borderId="25" xfId="0" applyNumberFormat="1" applyBorder="1" applyAlignment="1">
      <alignment horizontal="center" vertical="center"/>
    </xf>
    <xf numFmtId="177" fontId="0" fillId="0" borderId="28" xfId="0" applyNumberFormat="1" applyBorder="1" applyAlignment="1">
      <alignment horizontal="center" vertical="center"/>
    </xf>
    <xf numFmtId="177" fontId="0" fillId="0" borderId="30" xfId="0" applyNumberFormat="1" applyBorder="1" applyAlignment="1">
      <alignment horizontal="center" vertical="center"/>
    </xf>
    <xf numFmtId="178" fontId="13" fillId="0" borderId="0" xfId="1" applyNumberFormat="1" applyFont="1" applyAlignment="1">
      <alignment horizontal="right" vertical="center"/>
    </xf>
    <xf numFmtId="178" fontId="13" fillId="0" borderId="0" xfId="1" applyNumberFormat="1" applyFont="1" applyAlignment="1">
      <alignment horizontal="left" vertical="center"/>
    </xf>
    <xf numFmtId="183" fontId="4" fillId="0" borderId="0" xfId="1" applyNumberFormat="1" applyFont="1" applyFill="1" applyBorder="1" applyAlignment="1">
      <alignment horizontal="center" vertical="center" wrapText="1" shrinkToFit="1"/>
    </xf>
    <xf numFmtId="183" fontId="10" fillId="3" borderId="0" xfId="1" applyNumberFormat="1" applyFont="1" applyFill="1" applyBorder="1" applyAlignment="1">
      <alignment horizontal="center" vertical="center" wrapText="1" shrinkToFit="1"/>
    </xf>
    <xf numFmtId="0" fontId="4" fillId="0" borderId="7" xfId="1" applyFont="1" applyBorder="1">
      <alignment vertical="center"/>
    </xf>
    <xf numFmtId="0" fontId="4" fillId="0" borderId="9" xfId="1" applyFont="1" applyBorder="1">
      <alignment vertical="center"/>
    </xf>
    <xf numFmtId="0" fontId="4" fillId="0" borderId="9" xfId="1" applyFont="1" applyFill="1" applyBorder="1" applyAlignment="1">
      <alignment vertical="center"/>
    </xf>
    <xf numFmtId="0" fontId="4" fillId="0" borderId="11" xfId="1" applyFont="1" applyFill="1" applyBorder="1" applyAlignment="1">
      <alignment vertical="center"/>
    </xf>
    <xf numFmtId="0" fontId="4" fillId="0" borderId="9" xfId="1" applyFont="1" applyFill="1" applyBorder="1">
      <alignment vertical="center"/>
    </xf>
    <xf numFmtId="0" fontId="4" fillId="0" borderId="7" xfId="1" applyFont="1" applyFill="1" applyBorder="1">
      <alignment vertical="center"/>
    </xf>
    <xf numFmtId="0" fontId="4" fillId="0" borderId="11" xfId="1" applyFont="1" applyFill="1" applyBorder="1">
      <alignment vertical="center"/>
    </xf>
    <xf numFmtId="0" fontId="4" fillId="0" borderId="0" xfId="1" applyFont="1" applyFill="1">
      <alignment vertical="center"/>
    </xf>
    <xf numFmtId="183" fontId="4" fillId="0" borderId="18" xfId="1" applyNumberFormat="1" applyFont="1" applyFill="1" applyBorder="1" applyAlignment="1">
      <alignment horizontal="center" vertical="center"/>
    </xf>
    <xf numFmtId="178" fontId="4" fillId="0" borderId="17" xfId="1" applyNumberFormat="1" applyFont="1" applyFill="1" applyBorder="1">
      <alignment vertical="center"/>
    </xf>
    <xf numFmtId="184" fontId="4" fillId="0" borderId="0" xfId="1" applyNumberFormat="1" applyFont="1" applyAlignment="1">
      <alignment horizontal="right" vertical="center"/>
    </xf>
    <xf numFmtId="183" fontId="4" fillId="0" borderId="0" xfId="1" applyNumberFormat="1" applyFont="1" applyFill="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6" xfId="1" applyFont="1" applyFill="1" applyBorder="1" applyAlignment="1">
      <alignment horizontal="center" vertical="center"/>
    </xf>
    <xf numFmtId="180" fontId="0" fillId="0" borderId="0" xfId="0" applyNumberFormat="1" applyAlignment="1">
      <alignment horizontal="center" vertical="center"/>
    </xf>
    <xf numFmtId="0" fontId="7" fillId="0" borderId="0" xfId="0" applyFont="1" applyFill="1" applyBorder="1" applyAlignment="1">
      <alignment horizontal="left" vertical="center"/>
    </xf>
    <xf numFmtId="0" fontId="0" fillId="0" borderId="0" xfId="0" applyBorder="1" applyAlignment="1">
      <alignment horizontal="center" vertical="center"/>
    </xf>
    <xf numFmtId="177" fontId="2" fillId="0" borderId="0" xfId="1" applyNumberFormat="1" applyBorder="1">
      <alignment vertical="center"/>
    </xf>
    <xf numFmtId="179" fontId="2" fillId="0" borderId="3" xfId="1" applyNumberFormat="1" applyBorder="1">
      <alignment vertical="center"/>
    </xf>
    <xf numFmtId="176" fontId="2" fillId="0" borderId="3" xfId="1" applyNumberFormat="1" applyFill="1" applyBorder="1" applyAlignment="1">
      <alignment horizontal="right" vertical="center"/>
    </xf>
    <xf numFmtId="181" fontId="0" fillId="0" borderId="0" xfId="0" applyNumberFormat="1">
      <alignment vertical="center"/>
    </xf>
    <xf numFmtId="179" fontId="0" fillId="0" borderId="0" xfId="0" applyNumberFormat="1" applyAlignment="1">
      <alignment horizontal="center" vertical="center"/>
    </xf>
    <xf numFmtId="0" fontId="16" fillId="3" borderId="0" xfId="0" applyFont="1" applyFill="1" applyBorder="1" applyAlignment="1">
      <alignment horizontal="center" vertical="center"/>
    </xf>
    <xf numFmtId="181" fontId="13" fillId="3" borderId="0" xfId="0" applyNumberFormat="1" applyFont="1" applyFill="1" applyAlignment="1">
      <alignment horizontal="center" vertical="center"/>
    </xf>
    <xf numFmtId="177" fontId="0" fillId="0" borderId="13" xfId="0" applyNumberFormat="1" applyBorder="1" applyAlignment="1">
      <alignment horizontal="center" vertical="center"/>
    </xf>
    <xf numFmtId="177" fontId="2" fillId="0" borderId="13" xfId="1" applyNumberFormat="1" applyBorder="1" applyAlignment="1">
      <alignment horizontal="center" vertical="center"/>
    </xf>
    <xf numFmtId="176" fontId="2" fillId="0" borderId="13" xfId="1" applyNumberFormat="1" applyBorder="1" applyAlignment="1">
      <alignment horizontal="center" vertical="center"/>
    </xf>
    <xf numFmtId="177" fontId="2" fillId="0" borderId="3" xfId="1" applyNumberFormat="1" applyBorder="1" applyAlignment="1">
      <alignment horizontal="center" vertical="center" wrapText="1" shrinkToFit="1"/>
    </xf>
    <xf numFmtId="0" fontId="4" fillId="0" borderId="0" xfId="1" applyFont="1" applyFill="1" applyAlignment="1">
      <alignment horizontal="center" vertical="center"/>
    </xf>
    <xf numFmtId="178" fontId="4" fillId="0" borderId="0" xfId="1" applyNumberFormat="1" applyFont="1" applyFill="1">
      <alignment vertical="center"/>
    </xf>
    <xf numFmtId="184" fontId="4" fillId="0" borderId="0" xfId="1" applyNumberFormat="1" applyFont="1" applyAlignment="1">
      <alignment horizontal="center" vertical="center"/>
    </xf>
    <xf numFmtId="177" fontId="2" fillId="0" borderId="0" xfId="1" applyNumberFormat="1" applyAlignment="1">
      <alignment horizontal="center" vertical="center"/>
    </xf>
    <xf numFmtId="0" fontId="2" fillId="0" borderId="0" xfId="1" applyFill="1" applyBorder="1" applyAlignment="1">
      <alignment horizontal="center" vertical="center"/>
    </xf>
    <xf numFmtId="176" fontId="2" fillId="0" borderId="0" xfId="1" applyNumberFormat="1" applyFill="1" applyBorder="1" applyAlignment="1">
      <alignment horizontal="right" vertical="center"/>
    </xf>
    <xf numFmtId="182" fontId="2" fillId="0" borderId="0" xfId="1" applyNumberFormat="1" applyFill="1" applyBorder="1" applyAlignment="1">
      <alignment horizontal="right" vertical="center"/>
    </xf>
    <xf numFmtId="179" fontId="2" fillId="0" borderId="0" xfId="1" applyNumberFormat="1" applyBorder="1">
      <alignment vertical="center"/>
    </xf>
    <xf numFmtId="0" fontId="2" fillId="0" borderId="36" xfId="1" applyFill="1" applyBorder="1" applyAlignment="1">
      <alignment horizontal="center" vertical="center"/>
    </xf>
    <xf numFmtId="176" fontId="2" fillId="0" borderId="36" xfId="1" applyNumberFormat="1" applyFill="1" applyBorder="1" applyAlignment="1">
      <alignment horizontal="right" vertical="center"/>
    </xf>
    <xf numFmtId="182" fontId="2" fillId="0" borderId="36" xfId="1" applyNumberFormat="1" applyFill="1" applyBorder="1" applyAlignment="1">
      <alignment horizontal="right" vertical="center"/>
    </xf>
    <xf numFmtId="177" fontId="2" fillId="0" borderId="36" xfId="1" applyNumberFormat="1" applyBorder="1">
      <alignment vertical="center"/>
    </xf>
    <xf numFmtId="179" fontId="2" fillId="0" borderId="36" xfId="1" applyNumberFormat="1" applyBorder="1">
      <alignment vertical="center"/>
    </xf>
    <xf numFmtId="177" fontId="2" fillId="0" borderId="36" xfId="1" applyNumberFormat="1" applyBorder="1" applyAlignment="1">
      <alignment horizontal="center" vertical="center"/>
    </xf>
    <xf numFmtId="0" fontId="2" fillId="0" borderId="37" xfId="1" applyFill="1" applyBorder="1" applyAlignment="1">
      <alignment horizontal="center" vertical="center"/>
    </xf>
    <xf numFmtId="176" fontId="2" fillId="0" borderId="37" xfId="1" applyNumberFormat="1" applyFill="1" applyBorder="1" applyAlignment="1">
      <alignment horizontal="right" vertical="center"/>
    </xf>
    <xf numFmtId="182" fontId="2" fillId="0" borderId="37" xfId="1" applyNumberFormat="1" applyFill="1" applyBorder="1" applyAlignment="1">
      <alignment horizontal="right" vertical="center"/>
    </xf>
    <xf numFmtId="177" fontId="2" fillId="0" borderId="37" xfId="1" applyNumberFormat="1" applyBorder="1">
      <alignment vertical="center"/>
    </xf>
    <xf numFmtId="179" fontId="2" fillId="0" borderId="37" xfId="1" applyNumberFormat="1" applyBorder="1">
      <alignment vertical="center"/>
    </xf>
    <xf numFmtId="177" fontId="2" fillId="0" borderId="37" xfId="1" applyNumberFormat="1" applyBorder="1" applyAlignment="1">
      <alignment horizontal="center" vertical="center"/>
    </xf>
    <xf numFmtId="0" fontId="0" fillId="0" borderId="3" xfId="0" applyFill="1" applyBorder="1" applyAlignment="1">
      <alignment horizontal="center" vertical="center"/>
    </xf>
    <xf numFmtId="181" fontId="0" fillId="0" borderId="0" xfId="0" applyNumberFormat="1" applyAlignment="1">
      <alignment horizontal="center" vertical="center"/>
    </xf>
    <xf numFmtId="179" fontId="0" fillId="0" borderId="0" xfId="0" applyNumberFormat="1">
      <alignment vertical="center"/>
    </xf>
    <xf numFmtId="189" fontId="0" fillId="0" borderId="0" xfId="0" applyNumberFormat="1">
      <alignment vertical="center"/>
    </xf>
    <xf numFmtId="187" fontId="0" fillId="0" borderId="0" xfId="0" applyNumberFormat="1">
      <alignment vertical="center"/>
    </xf>
    <xf numFmtId="177" fontId="0" fillId="0" borderId="0" xfId="0" applyNumberFormat="1">
      <alignment vertical="center"/>
    </xf>
    <xf numFmtId="9" fontId="0" fillId="0" borderId="0" xfId="0" applyNumberFormat="1" applyBorder="1" applyAlignment="1">
      <alignment horizontal="center" vertical="center"/>
    </xf>
    <xf numFmtId="181" fontId="10" fillId="0" borderId="0" xfId="0" applyNumberFormat="1" applyFont="1">
      <alignment vertical="center"/>
    </xf>
    <xf numFmtId="0" fontId="0" fillId="0" borderId="0" xfId="0" applyBorder="1">
      <alignment vertical="center"/>
    </xf>
    <xf numFmtId="177" fontId="0" fillId="3" borderId="12" xfId="0" applyNumberFormat="1" applyFill="1"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3" xfId="0" applyNumberFormat="1" applyBorder="1" applyAlignment="1">
      <alignment horizontal="center" vertical="center"/>
    </xf>
    <xf numFmtId="176" fontId="0" fillId="0" borderId="3" xfId="0" applyNumberFormat="1" applyFill="1" applyBorder="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178" fontId="4" fillId="0" borderId="0" xfId="1" applyNumberFormat="1" applyFont="1" applyFill="1" applyBorder="1" applyAlignment="1">
      <alignment horizontal="right" vertical="center"/>
    </xf>
    <xf numFmtId="184" fontId="4" fillId="0" borderId="0" xfId="1" applyNumberFormat="1" applyFont="1" applyFill="1" applyBorder="1" applyAlignment="1">
      <alignment horizontal="center" vertical="center"/>
    </xf>
    <xf numFmtId="179" fontId="4" fillId="0" borderId="0" xfId="1" applyNumberFormat="1" applyFont="1" applyFill="1" applyBorder="1" applyAlignment="1">
      <alignment horizontal="center" vertical="center"/>
    </xf>
    <xf numFmtId="182" fontId="2" fillId="0" borderId="13" xfId="1" applyNumberFormat="1" applyFill="1" applyBorder="1" applyAlignment="1">
      <alignment horizontal="right" vertical="center"/>
    </xf>
    <xf numFmtId="0" fontId="0" fillId="0" borderId="42" xfId="0" applyBorder="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lignment vertical="center"/>
    </xf>
    <xf numFmtId="0" fontId="0" fillId="0" borderId="0" xfId="0" applyBorder="1" applyAlignment="1">
      <alignment horizontal="left" vertical="center"/>
    </xf>
    <xf numFmtId="0" fontId="0" fillId="0" borderId="45" xfId="0" applyBorder="1" applyAlignment="1">
      <alignment horizontal="left" vertical="center"/>
    </xf>
    <xf numFmtId="181" fontId="0" fillId="0" borderId="45" xfId="0" applyNumberFormat="1" applyBorder="1">
      <alignment vertical="center"/>
    </xf>
    <xf numFmtId="0" fontId="0" fillId="0" borderId="0" xfId="0" applyFill="1" applyBorder="1" applyAlignment="1">
      <alignment horizontal="left" vertical="center"/>
    </xf>
    <xf numFmtId="0" fontId="0" fillId="0" borderId="45" xfId="0" applyBorder="1" applyAlignment="1">
      <alignment horizontal="center" vertical="center"/>
    </xf>
    <xf numFmtId="0" fontId="7" fillId="0" borderId="0" xfId="0" applyFont="1" applyAlignment="1">
      <alignment horizontal="left" vertical="center"/>
    </xf>
    <xf numFmtId="0" fontId="19" fillId="0" borderId="0" xfId="0" applyFont="1">
      <alignment vertical="center"/>
    </xf>
    <xf numFmtId="0" fontId="8" fillId="0" borderId="0" xfId="0" applyFont="1" applyAlignment="1">
      <alignment vertical="center"/>
    </xf>
    <xf numFmtId="0" fontId="2" fillId="0" borderId="0" xfId="1" applyAlignment="1">
      <alignment horizontal="right" vertical="center"/>
    </xf>
    <xf numFmtId="181" fontId="0" fillId="0" borderId="0" xfId="0" applyNumberFormat="1" applyFont="1" applyFill="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31" fillId="0" borderId="0" xfId="0" applyFont="1" applyAlignment="1">
      <alignment vertical="center"/>
    </xf>
    <xf numFmtId="0" fontId="9" fillId="0" borderId="0" xfId="0" applyFont="1" applyAlignment="1">
      <alignment vertical="center"/>
    </xf>
    <xf numFmtId="0" fontId="9" fillId="0" borderId="0" xfId="0" applyFont="1">
      <alignment vertical="center"/>
    </xf>
    <xf numFmtId="0" fontId="31" fillId="0" borderId="0" xfId="0" applyFont="1">
      <alignment vertical="center"/>
    </xf>
    <xf numFmtId="0" fontId="0" fillId="7" borderId="46" xfId="0" applyFill="1" applyBorder="1">
      <alignment vertical="center"/>
    </xf>
    <xf numFmtId="179" fontId="0" fillId="0" borderId="0" xfId="0" applyNumberFormat="1" applyBorder="1" applyAlignment="1">
      <alignment horizontal="center" vertical="center"/>
    </xf>
    <xf numFmtId="0" fontId="8" fillId="0" borderId="0" xfId="0" applyFont="1" applyFill="1" applyBorder="1" applyAlignment="1">
      <alignment horizontal="left" vertical="center"/>
    </xf>
    <xf numFmtId="177" fontId="0" fillId="0" borderId="0" xfId="0" applyNumberFormat="1" applyBorder="1" applyAlignment="1">
      <alignment horizontal="center" vertical="center"/>
    </xf>
    <xf numFmtId="176" fontId="2" fillId="0" borderId="0" xfId="1" applyNumberFormat="1" applyBorder="1" applyAlignment="1">
      <alignment horizontal="center" vertical="center"/>
    </xf>
    <xf numFmtId="0" fontId="0" fillId="7" borderId="43" xfId="0" applyFill="1" applyBorder="1" applyAlignment="1" applyProtection="1">
      <alignment horizontal="center" vertical="center"/>
      <protection locked="0"/>
    </xf>
    <xf numFmtId="177" fontId="0" fillId="7" borderId="44" xfId="0" applyNumberFormat="1" applyFill="1" applyBorder="1" applyProtection="1">
      <alignment vertical="center"/>
      <protection locked="0"/>
    </xf>
    <xf numFmtId="192" fontId="0" fillId="7" borderId="44" xfId="0" applyNumberFormat="1" applyFill="1" applyBorder="1" applyProtection="1">
      <alignment vertical="center"/>
      <protection locked="0"/>
    </xf>
    <xf numFmtId="179" fontId="0" fillId="7" borderId="44" xfId="0" applyNumberFormat="1" applyFill="1" applyBorder="1" applyAlignment="1" applyProtection="1">
      <alignment horizontal="right" vertical="center"/>
      <protection locked="0"/>
    </xf>
    <xf numFmtId="192" fontId="0" fillId="7" borderId="44" xfId="0" applyNumberFormat="1" applyFill="1" applyBorder="1" applyAlignment="1" applyProtection="1">
      <alignment horizontal="right" vertical="center"/>
      <protection locked="0"/>
    </xf>
    <xf numFmtId="181" fontId="0" fillId="7" borderId="44" xfId="0" applyNumberFormat="1" applyFill="1" applyBorder="1" applyAlignment="1" applyProtection="1">
      <alignment horizontal="right" vertical="center"/>
      <protection locked="0"/>
    </xf>
    <xf numFmtId="177" fontId="0" fillId="7" borderId="44" xfId="0" applyNumberFormat="1" applyFill="1" applyBorder="1" applyAlignment="1" applyProtection="1">
      <alignment horizontal="right" vertical="center"/>
      <protection locked="0"/>
    </xf>
    <xf numFmtId="177" fontId="0" fillId="7" borderId="46" xfId="0" applyNumberFormat="1"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185" fontId="0" fillId="7" borderId="38" xfId="0" applyNumberForma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185" fontId="0" fillId="7" borderId="40" xfId="0" applyNumberFormat="1" applyFill="1" applyBorder="1" applyAlignment="1" applyProtection="1">
      <alignment horizontal="center" vertical="center"/>
      <protection locked="0"/>
    </xf>
    <xf numFmtId="9" fontId="0" fillId="7" borderId="40" xfId="0" applyNumberFormat="1" applyFill="1" applyBorder="1" applyAlignment="1" applyProtection="1">
      <alignment horizontal="center" vertical="center"/>
      <protection locked="0"/>
    </xf>
    <xf numFmtId="0" fontId="0" fillId="7" borderId="39" xfId="0" applyFill="1" applyBorder="1" applyAlignment="1" applyProtection="1">
      <alignment horizontal="center" vertical="center"/>
      <protection locked="0"/>
    </xf>
    <xf numFmtId="9" fontId="0" fillId="7" borderId="39" xfId="0" applyNumberFormat="1" applyFill="1" applyBorder="1" applyAlignment="1" applyProtection="1">
      <alignment horizontal="center" vertical="center"/>
      <protection locked="0"/>
    </xf>
    <xf numFmtId="0" fontId="32" fillId="0" borderId="0" xfId="0" applyFont="1">
      <alignment vertical="center"/>
    </xf>
    <xf numFmtId="10" fontId="0" fillId="7" borderId="44" xfId="0" applyNumberFormat="1" applyFill="1" applyBorder="1" applyAlignment="1" applyProtection="1">
      <alignment horizontal="right" vertical="center"/>
      <protection locked="0"/>
    </xf>
    <xf numFmtId="177" fontId="10" fillId="8" borderId="0" xfId="0" applyNumberFormat="1" applyFont="1" applyFill="1" applyAlignment="1" applyProtection="1">
      <alignment horizontal="center" vertical="center"/>
      <protection hidden="1"/>
    </xf>
    <xf numFmtId="181" fontId="15" fillId="0" borderId="44" xfId="0" applyNumberFormat="1" applyFont="1" applyBorder="1" applyAlignment="1" applyProtection="1">
      <alignment horizontal="right" vertical="center"/>
      <protection hidden="1"/>
    </xf>
    <xf numFmtId="177" fontId="15" fillId="0" borderId="44" xfId="0" applyNumberFormat="1" applyFont="1" applyBorder="1" applyAlignment="1" applyProtection="1">
      <alignment horizontal="right" vertical="center"/>
      <protection hidden="1"/>
    </xf>
    <xf numFmtId="177" fontId="0" fillId="0" borderId="0" xfId="0" applyNumberFormat="1" applyAlignment="1" applyProtection="1">
      <alignment horizontal="center" vertical="center"/>
      <protection hidden="1"/>
    </xf>
    <xf numFmtId="0" fontId="0" fillId="0" borderId="38" xfId="0" applyBorder="1" applyAlignment="1" applyProtection="1">
      <alignment horizontal="center" vertical="center"/>
      <protection hidden="1"/>
    </xf>
    <xf numFmtId="185" fontId="0" fillId="0" borderId="38" xfId="0" applyNumberFormat="1" applyBorder="1" applyAlignment="1" applyProtection="1">
      <alignment horizontal="center" vertical="center"/>
      <protection hidden="1"/>
    </xf>
    <xf numFmtId="0" fontId="0" fillId="0" borderId="40" xfId="0" applyBorder="1" applyAlignment="1" applyProtection="1">
      <alignment horizontal="center" vertical="center"/>
      <protection hidden="1"/>
    </xf>
    <xf numFmtId="185" fontId="0" fillId="0" borderId="40" xfId="0" applyNumberFormat="1" applyBorder="1" applyAlignment="1" applyProtection="1">
      <alignment horizontal="center" vertical="center"/>
      <protection hidden="1"/>
    </xf>
    <xf numFmtId="0" fontId="0" fillId="0" borderId="39" xfId="0" applyBorder="1" applyAlignment="1" applyProtection="1">
      <alignment horizontal="center" vertical="center"/>
      <protection hidden="1"/>
    </xf>
    <xf numFmtId="185" fontId="0" fillId="0" borderId="39" xfId="0" applyNumberFormat="1" applyBorder="1" applyAlignment="1" applyProtection="1">
      <alignment horizontal="center" vertical="center"/>
      <protection hidden="1"/>
    </xf>
    <xf numFmtId="0" fontId="0" fillId="0" borderId="37" xfId="0" applyBorder="1" applyAlignment="1" applyProtection="1">
      <alignment horizontal="center" vertical="center"/>
      <protection hidden="1"/>
    </xf>
    <xf numFmtId="179" fontId="0" fillId="0" borderId="13" xfId="0" applyNumberForma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24" fillId="0" borderId="0" xfId="0" applyFont="1" applyAlignment="1" applyProtection="1">
      <alignment horizontal="center" vertical="center"/>
      <protection hidden="1"/>
    </xf>
    <xf numFmtId="179" fontId="24" fillId="0" borderId="0" xfId="0" applyNumberFormat="1" applyFont="1" applyAlignment="1" applyProtection="1">
      <alignment horizontal="center" vertical="center"/>
      <protection hidden="1"/>
    </xf>
    <xf numFmtId="0" fontId="24" fillId="0" borderId="0" xfId="0" applyFont="1" applyProtection="1">
      <alignment vertical="center"/>
      <protection hidden="1"/>
    </xf>
    <xf numFmtId="0" fontId="25" fillId="0" borderId="0" xfId="0" applyFont="1" applyBorder="1" applyAlignment="1" applyProtection="1">
      <alignment horizontal="center" vertical="center"/>
      <protection hidden="1"/>
    </xf>
    <xf numFmtId="0" fontId="24" fillId="0" borderId="0" xfId="0" applyFont="1" applyBorder="1" applyAlignment="1" applyProtection="1">
      <alignment vertical="center"/>
      <protection hidden="1"/>
    </xf>
    <xf numFmtId="0" fontId="24" fillId="0" borderId="42" xfId="0" applyFont="1" applyBorder="1" applyAlignment="1" applyProtection="1">
      <alignment horizontal="center" vertical="center"/>
      <protection hidden="1"/>
    </xf>
    <xf numFmtId="0" fontId="24" fillId="0" borderId="0" xfId="0" applyFont="1" applyAlignment="1" applyProtection="1">
      <alignment horizontal="right" vertical="center"/>
      <protection hidden="1"/>
    </xf>
    <xf numFmtId="0" fontId="24" fillId="4" borderId="43" xfId="0" applyFont="1" applyFill="1" applyBorder="1" applyAlignment="1" applyProtection="1">
      <alignment horizontal="center" vertical="center"/>
      <protection hidden="1"/>
    </xf>
    <xf numFmtId="181" fontId="24" fillId="4" borderId="43" xfId="0" applyNumberFormat="1" applyFont="1" applyFill="1" applyBorder="1" applyAlignment="1" applyProtection="1">
      <alignment horizontal="center" vertical="center"/>
      <protection hidden="1"/>
    </xf>
    <xf numFmtId="192" fontId="24" fillId="4" borderId="43" xfId="0" applyNumberFormat="1" applyFont="1" applyFill="1" applyBorder="1" applyAlignment="1" applyProtection="1">
      <alignment horizontal="center" vertical="center"/>
      <protection hidden="1"/>
    </xf>
    <xf numFmtId="177" fontId="24" fillId="4" borderId="43" xfId="0" applyNumberFormat="1" applyFont="1" applyFill="1" applyBorder="1" applyAlignment="1" applyProtection="1">
      <alignment horizontal="center" vertical="center"/>
      <protection hidden="1"/>
    </xf>
    <xf numFmtId="0" fontId="24" fillId="0" borderId="71" xfId="0" applyFont="1" applyBorder="1" applyAlignment="1" applyProtection="1">
      <alignment horizontal="center" vertical="center"/>
      <protection hidden="1"/>
    </xf>
    <xf numFmtId="0" fontId="24" fillId="0" borderId="46" xfId="0" applyFont="1" applyBorder="1" applyAlignment="1" applyProtection="1">
      <alignment horizontal="center" vertical="center"/>
      <protection hidden="1"/>
    </xf>
    <xf numFmtId="0" fontId="24" fillId="0" borderId="73" xfId="0" applyFont="1" applyBorder="1" applyAlignment="1" applyProtection="1">
      <alignment horizontal="center" vertical="center"/>
      <protection hidden="1"/>
    </xf>
    <xf numFmtId="0" fontId="24" fillId="4" borderId="72" xfId="0" applyFont="1" applyFill="1" applyBorder="1" applyAlignment="1" applyProtection="1">
      <alignment horizontal="center" vertical="center"/>
      <protection hidden="1"/>
    </xf>
    <xf numFmtId="0" fontId="24" fillId="4" borderId="60" xfId="0" applyFont="1" applyFill="1" applyBorder="1" applyAlignment="1" applyProtection="1">
      <alignment horizontal="center" vertical="center"/>
      <protection hidden="1"/>
    </xf>
    <xf numFmtId="0" fontId="24" fillId="4" borderId="74" xfId="0" applyFont="1" applyFill="1" applyBorder="1" applyAlignment="1" applyProtection="1">
      <alignment horizontal="center" vertical="center"/>
      <protection hidden="1"/>
    </xf>
    <xf numFmtId="0" fontId="26" fillId="0" borderId="0" xfId="0" applyFont="1" applyBorder="1" applyAlignment="1" applyProtection="1">
      <alignment horizontal="left" vertical="center"/>
      <protection hidden="1"/>
    </xf>
    <xf numFmtId="0" fontId="25" fillId="0" borderId="0" xfId="0" applyFont="1" applyProtection="1">
      <alignment vertical="center"/>
      <protection hidden="1"/>
    </xf>
    <xf numFmtId="0" fontId="25" fillId="0" borderId="37"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4" fillId="0" borderId="1" xfId="0" applyFont="1" applyBorder="1" applyAlignment="1" applyProtection="1">
      <alignment horizontal="center" vertical="center"/>
      <protection hidden="1"/>
    </xf>
    <xf numFmtId="179" fontId="24" fillId="0" borderId="1" xfId="0" applyNumberFormat="1" applyFont="1" applyBorder="1" applyAlignment="1" applyProtection="1">
      <alignment horizontal="center" vertical="center"/>
      <protection hidden="1"/>
    </xf>
    <xf numFmtId="0" fontId="27" fillId="0" borderId="1" xfId="0" applyFont="1" applyBorder="1" applyAlignment="1" applyProtection="1">
      <protection hidden="1"/>
    </xf>
    <xf numFmtId="0" fontId="27" fillId="0" borderId="21" xfId="0" applyFont="1" applyBorder="1" applyAlignment="1" applyProtection="1">
      <protection hidden="1"/>
    </xf>
    <xf numFmtId="0" fontId="27" fillId="0" borderId="22" xfId="0" applyFont="1" applyBorder="1" applyAlignment="1" applyProtection="1">
      <protection hidden="1"/>
    </xf>
    <xf numFmtId="0" fontId="27" fillId="0" borderId="23" xfId="0" applyFont="1" applyBorder="1" applyAlignment="1" applyProtection="1">
      <protection hidden="1"/>
    </xf>
    <xf numFmtId="0" fontId="24" fillId="0" borderId="4" xfId="0" applyFont="1" applyBorder="1" applyAlignment="1" applyProtection="1">
      <alignment horizontal="center" vertical="center"/>
      <protection hidden="1"/>
    </xf>
    <xf numFmtId="179" fontId="24" fillId="0" borderId="4" xfId="0" applyNumberFormat="1" applyFont="1" applyBorder="1" applyAlignment="1" applyProtection="1">
      <alignment horizontal="center" vertical="center"/>
      <protection hidden="1"/>
    </xf>
    <xf numFmtId="0" fontId="27" fillId="0" borderId="52" xfId="0" applyFont="1" applyBorder="1" applyAlignment="1" applyProtection="1">
      <alignment horizontal="center" vertical="center" shrinkToFit="1"/>
      <protection hidden="1"/>
    </xf>
    <xf numFmtId="0" fontId="27" fillId="0" borderId="48" xfId="0" applyFont="1" applyBorder="1" applyAlignment="1" applyProtection="1">
      <alignment vertical="center" shrinkToFit="1"/>
      <protection hidden="1"/>
    </xf>
    <xf numFmtId="0" fontId="27" fillId="0" borderId="49" xfId="0" applyFont="1" applyBorder="1" applyAlignment="1" applyProtection="1">
      <alignment horizontal="center" vertical="center" shrinkToFit="1"/>
      <protection hidden="1"/>
    </xf>
    <xf numFmtId="0" fontId="27" fillId="0" borderId="24" xfId="0" applyFont="1" applyBorder="1" applyAlignment="1" applyProtection="1">
      <alignment horizontal="center" vertical="center" shrinkToFit="1"/>
      <protection hidden="1"/>
    </xf>
    <xf numFmtId="0" fontId="27" fillId="0" borderId="50" xfId="0" applyFont="1" applyBorder="1" applyAlignment="1" applyProtection="1">
      <alignment horizontal="center" vertical="center" shrinkToFit="1"/>
      <protection hidden="1"/>
    </xf>
    <xf numFmtId="0" fontId="27" fillId="0" borderId="65" xfId="0" applyFont="1" applyBorder="1" applyAlignment="1" applyProtection="1">
      <alignment horizontal="center" vertical="center" shrinkToFit="1"/>
      <protection hidden="1"/>
    </xf>
    <xf numFmtId="0" fontId="27" fillId="0" borderId="66" xfId="0" applyFont="1" applyBorder="1" applyAlignment="1" applyProtection="1">
      <alignment horizontal="center" vertical="center" shrinkToFit="1"/>
      <protection hidden="1"/>
    </xf>
    <xf numFmtId="0" fontId="27" fillId="0" borderId="67" xfId="0" applyFont="1" applyBorder="1" applyAlignment="1" applyProtection="1">
      <alignment horizontal="center" vertical="center" shrinkToFit="1"/>
      <protection hidden="1"/>
    </xf>
    <xf numFmtId="0" fontId="24" fillId="0" borderId="68" xfId="0" applyFont="1" applyBorder="1" applyAlignment="1" applyProtection="1">
      <alignment horizontal="center" vertical="center"/>
      <protection hidden="1"/>
    </xf>
    <xf numFmtId="181" fontId="24" fillId="0" borderId="68" xfId="0" applyNumberFormat="1" applyFont="1" applyBorder="1" applyAlignment="1" applyProtection="1">
      <alignment horizontal="center" vertical="center"/>
      <protection hidden="1"/>
    </xf>
    <xf numFmtId="192" fontId="24" fillId="0" borderId="68" xfId="0" applyNumberFormat="1" applyFont="1" applyBorder="1" applyAlignment="1" applyProtection="1">
      <alignment horizontal="center" vertical="center"/>
      <protection hidden="1"/>
    </xf>
    <xf numFmtId="177" fontId="24" fillId="0" borderId="68" xfId="0" applyNumberFormat="1" applyFont="1" applyBorder="1" applyAlignment="1" applyProtection="1">
      <alignment horizontal="center" vertical="center"/>
      <protection hidden="1"/>
    </xf>
    <xf numFmtId="0" fontId="27" fillId="0" borderId="4" xfId="0" applyFont="1" applyBorder="1" applyAlignment="1" applyProtection="1">
      <protection hidden="1"/>
    </xf>
    <xf numFmtId="0" fontId="27" fillId="0" borderId="51" xfId="0" applyFont="1" applyBorder="1" applyAlignment="1" applyProtection="1">
      <alignment horizontal="center" vertical="center" shrinkToFit="1"/>
      <protection hidden="1"/>
    </xf>
    <xf numFmtId="0" fontId="27" fillId="0" borderId="53" xfId="0" applyFont="1" applyBorder="1" applyAlignment="1" applyProtection="1">
      <alignment horizontal="center" vertical="center" shrinkToFit="1"/>
      <protection hidden="1"/>
    </xf>
    <xf numFmtId="0" fontId="27" fillId="0" borderId="51" xfId="0" applyFont="1" applyBorder="1" applyAlignment="1" applyProtection="1">
      <alignment horizontal="center"/>
      <protection hidden="1"/>
    </xf>
    <xf numFmtId="0" fontId="24" fillId="0" borderId="47" xfId="0" applyFont="1" applyBorder="1" applyAlignment="1" applyProtection="1">
      <alignment horizontal="center" vertical="center"/>
      <protection hidden="1"/>
    </xf>
    <xf numFmtId="181" fontId="24" fillId="0" borderId="47" xfId="0" applyNumberFormat="1" applyFont="1" applyBorder="1" applyAlignment="1" applyProtection="1">
      <alignment horizontal="center" vertical="center"/>
      <protection hidden="1"/>
    </xf>
    <xf numFmtId="192" fontId="24" fillId="0" borderId="47" xfId="0" applyNumberFormat="1" applyFont="1" applyBorder="1" applyAlignment="1" applyProtection="1">
      <alignment horizontal="center" vertical="center"/>
      <protection hidden="1"/>
    </xf>
    <xf numFmtId="177" fontId="24" fillId="0" borderId="47" xfId="0" applyNumberFormat="1" applyFont="1" applyBorder="1" applyAlignment="1" applyProtection="1">
      <alignment horizontal="center" vertical="center"/>
      <protection hidden="1"/>
    </xf>
    <xf numFmtId="0" fontId="27" fillId="0" borderId="42" xfId="0" applyFont="1" applyBorder="1" applyAlignment="1" applyProtection="1">
      <alignment horizontal="center" vertical="center"/>
      <protection hidden="1"/>
    </xf>
    <xf numFmtId="0" fontId="27" fillId="0" borderId="54" xfId="0" applyFont="1" applyBorder="1" applyAlignment="1" applyProtection="1">
      <alignment horizontal="center" vertical="center" shrinkToFit="1"/>
      <protection hidden="1"/>
    </xf>
    <xf numFmtId="181" fontId="27" fillId="0" borderId="55" xfId="0" applyNumberFormat="1" applyFont="1" applyBorder="1" applyAlignment="1" applyProtection="1">
      <alignment horizontal="center" vertical="center" shrinkToFit="1"/>
      <protection hidden="1"/>
    </xf>
    <xf numFmtId="0" fontId="27" fillId="0" borderId="56" xfId="0" applyFont="1" applyBorder="1" applyAlignment="1" applyProtection="1">
      <alignment horizontal="center" vertical="center" shrinkToFit="1"/>
      <protection hidden="1"/>
    </xf>
    <xf numFmtId="3" fontId="27" fillId="0" borderId="54" xfId="0" applyNumberFormat="1" applyFont="1" applyBorder="1" applyAlignment="1" applyProtection="1">
      <alignment horizontal="center" vertical="center" shrinkToFit="1"/>
      <protection hidden="1"/>
    </xf>
    <xf numFmtId="3" fontId="27" fillId="0" borderId="55" xfId="0" applyNumberFormat="1" applyFont="1" applyBorder="1" applyAlignment="1" applyProtection="1">
      <alignment horizontal="center" vertical="center" shrinkToFit="1"/>
      <protection hidden="1"/>
    </xf>
    <xf numFmtId="186" fontId="27" fillId="0" borderId="55" xfId="0" applyNumberFormat="1" applyFont="1" applyBorder="1" applyAlignment="1" applyProtection="1">
      <alignment horizontal="center" vertical="center" shrinkToFit="1"/>
      <protection hidden="1"/>
    </xf>
    <xf numFmtId="187" fontId="27" fillId="0" borderId="56" xfId="0" applyNumberFormat="1" applyFont="1" applyBorder="1" applyAlignment="1" applyProtection="1">
      <alignment horizontal="center" vertical="center" shrinkToFit="1"/>
      <protection hidden="1"/>
    </xf>
    <xf numFmtId="0" fontId="27" fillId="0" borderId="54" xfId="0" applyFont="1" applyBorder="1" applyAlignment="1" applyProtection="1">
      <alignment horizontal="center" vertical="center"/>
      <protection hidden="1"/>
    </xf>
    <xf numFmtId="0" fontId="27" fillId="0" borderId="47" xfId="0" applyFont="1" applyBorder="1" applyAlignment="1" applyProtection="1">
      <alignment horizontal="center" vertical="center"/>
      <protection hidden="1"/>
    </xf>
    <xf numFmtId="0" fontId="27" fillId="0" borderId="57" xfId="0" applyFont="1" applyBorder="1" applyAlignment="1" applyProtection="1">
      <alignment horizontal="center" vertical="center"/>
      <protection hidden="1"/>
    </xf>
    <xf numFmtId="191" fontId="27" fillId="0" borderId="46" xfId="0" applyNumberFormat="1" applyFont="1" applyBorder="1" applyAlignment="1" applyProtection="1">
      <alignment horizontal="center" vertical="center"/>
      <protection hidden="1"/>
    </xf>
    <xf numFmtId="185" fontId="27" fillId="0" borderId="58" xfId="0" applyNumberFormat="1" applyFont="1" applyBorder="1" applyAlignment="1" applyProtection="1">
      <alignment horizontal="center" vertical="center"/>
      <protection hidden="1"/>
    </xf>
    <xf numFmtId="38" fontId="27" fillId="0" borderId="57" xfId="0" applyNumberFormat="1" applyFont="1" applyBorder="1" applyAlignment="1" applyProtection="1">
      <alignment horizontal="center" vertical="center"/>
      <protection hidden="1"/>
    </xf>
    <xf numFmtId="38" fontId="27" fillId="0" borderId="46" xfId="0" applyNumberFormat="1" applyFont="1" applyBorder="1" applyAlignment="1" applyProtection="1">
      <alignment horizontal="center" vertical="center"/>
      <protection hidden="1"/>
    </xf>
    <xf numFmtId="190" fontId="27" fillId="0" borderId="58" xfId="0" applyNumberFormat="1" applyFont="1" applyBorder="1" applyAlignment="1" applyProtection="1">
      <alignment horizontal="center" vertical="center"/>
      <protection hidden="1"/>
    </xf>
    <xf numFmtId="40" fontId="27" fillId="0" borderId="58" xfId="0" applyNumberFormat="1" applyFont="1" applyBorder="1" applyAlignment="1" applyProtection="1">
      <alignment horizontal="center" vertical="center"/>
      <protection hidden="1"/>
    </xf>
    <xf numFmtId="38" fontId="27" fillId="0" borderId="58" xfId="0" applyNumberFormat="1" applyFont="1" applyBorder="1" applyAlignment="1" applyProtection="1">
      <alignment horizontal="center" vertical="center"/>
      <protection hidden="1"/>
    </xf>
    <xf numFmtId="0" fontId="27" fillId="0" borderId="43"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191" fontId="27" fillId="0" borderId="60" xfId="0" applyNumberFormat="1" applyFont="1" applyBorder="1" applyAlignment="1" applyProtection="1">
      <alignment horizontal="center" vertical="center"/>
      <protection hidden="1"/>
    </xf>
    <xf numFmtId="185" fontId="27" fillId="0" borderId="61" xfId="0" applyNumberFormat="1" applyFont="1" applyBorder="1" applyAlignment="1" applyProtection="1">
      <alignment horizontal="center" vertical="center"/>
      <protection hidden="1"/>
    </xf>
    <xf numFmtId="38" fontId="27" fillId="0" borderId="59" xfId="0" applyNumberFormat="1" applyFont="1" applyBorder="1" applyAlignment="1" applyProtection="1">
      <alignment horizontal="center" vertical="center"/>
      <protection hidden="1"/>
    </xf>
    <xf numFmtId="38" fontId="27" fillId="0" borderId="60" xfId="0" applyNumberFormat="1" applyFont="1" applyBorder="1" applyAlignment="1" applyProtection="1">
      <alignment horizontal="center" vertical="center"/>
      <protection hidden="1"/>
    </xf>
    <xf numFmtId="190" fontId="27" fillId="0" borderId="61" xfId="0" applyNumberFormat="1" applyFont="1" applyBorder="1" applyAlignment="1" applyProtection="1">
      <alignment horizontal="center" vertical="center"/>
      <protection hidden="1"/>
    </xf>
    <xf numFmtId="40" fontId="27" fillId="0" borderId="61" xfId="0" applyNumberFormat="1" applyFont="1" applyBorder="1" applyAlignment="1" applyProtection="1">
      <alignment horizontal="center" vertical="center"/>
      <protection hidden="1"/>
    </xf>
    <xf numFmtId="38" fontId="27" fillId="0" borderId="61" xfId="0" applyNumberFormat="1" applyFont="1" applyBorder="1" applyAlignment="1" applyProtection="1">
      <alignment horizontal="center" vertical="center"/>
      <protection hidden="1"/>
    </xf>
    <xf numFmtId="0" fontId="28" fillId="4" borderId="3" xfId="0" applyFont="1" applyFill="1" applyBorder="1" applyAlignment="1" applyProtection="1">
      <alignment horizontal="center" vertical="center"/>
      <protection hidden="1"/>
    </xf>
    <xf numFmtId="0" fontId="28" fillId="4" borderId="62" xfId="0" applyFont="1" applyFill="1" applyBorder="1" applyAlignment="1" applyProtection="1">
      <alignment horizontal="center" vertical="center"/>
      <protection hidden="1"/>
    </xf>
    <xf numFmtId="188" fontId="28" fillId="4" borderId="63" xfId="0" applyNumberFormat="1" applyFont="1" applyFill="1" applyBorder="1" applyAlignment="1" applyProtection="1">
      <alignment horizontal="center" vertical="center"/>
      <protection hidden="1"/>
    </xf>
    <xf numFmtId="0" fontId="28" fillId="4" borderId="64" xfId="0" applyFont="1" applyFill="1" applyBorder="1" applyAlignment="1" applyProtection="1">
      <alignment horizontal="center" vertical="center"/>
      <protection hidden="1"/>
    </xf>
    <xf numFmtId="38" fontId="28" fillId="4" borderId="62" xfId="0" applyNumberFormat="1" applyFont="1" applyFill="1" applyBorder="1" applyAlignment="1" applyProtection="1">
      <alignment horizontal="center" vertical="center"/>
      <protection hidden="1"/>
    </xf>
    <xf numFmtId="38" fontId="29" fillId="4" borderId="63" xfId="0" applyNumberFormat="1" applyFont="1" applyFill="1" applyBorder="1" applyAlignment="1" applyProtection="1">
      <alignment horizontal="center" vertical="center"/>
      <protection hidden="1"/>
    </xf>
    <xf numFmtId="40" fontId="28" fillId="4" borderId="64" xfId="0" applyNumberFormat="1" applyFont="1" applyFill="1" applyBorder="1" applyAlignment="1" applyProtection="1">
      <alignment horizontal="center" vertical="center"/>
      <protection hidden="1"/>
    </xf>
    <xf numFmtId="38" fontId="27" fillId="4" borderId="62" xfId="0" applyNumberFormat="1" applyFont="1" applyFill="1" applyBorder="1" applyAlignment="1" applyProtection="1">
      <alignment horizontal="center" vertical="center"/>
      <protection hidden="1"/>
    </xf>
    <xf numFmtId="40" fontId="27" fillId="4" borderId="64" xfId="0" applyNumberFormat="1" applyFont="1" applyFill="1" applyBorder="1" applyAlignment="1" applyProtection="1">
      <alignment horizontal="center" vertical="center"/>
      <protection hidden="1"/>
    </xf>
    <xf numFmtId="38" fontId="27" fillId="4" borderId="62" xfId="0" applyNumberFormat="1" applyFont="1" applyFill="1" applyBorder="1" applyAlignment="1" applyProtection="1">
      <alignment horizontal="right" vertical="center" shrinkToFit="1"/>
      <protection hidden="1"/>
    </xf>
    <xf numFmtId="38" fontId="29" fillId="4" borderId="64" xfId="0" applyNumberFormat="1" applyFont="1" applyFill="1" applyBorder="1" applyAlignment="1" applyProtection="1">
      <alignment horizontal="center" vertical="center" shrinkToFit="1"/>
      <protection hidden="1"/>
    </xf>
    <xf numFmtId="0" fontId="32" fillId="0" borderId="0" xfId="0" applyFont="1" applyProtection="1">
      <alignment vertical="center"/>
      <protection hidden="1"/>
    </xf>
    <xf numFmtId="0" fontId="24" fillId="0" borderId="43" xfId="0" applyFont="1" applyBorder="1" applyAlignment="1" applyProtection="1">
      <alignment horizontal="center" vertical="center"/>
      <protection hidden="1"/>
    </xf>
    <xf numFmtId="181" fontId="24" fillId="0" borderId="43" xfId="0" applyNumberFormat="1" applyFont="1" applyBorder="1" applyAlignment="1" applyProtection="1">
      <alignment horizontal="center" vertical="center"/>
      <protection hidden="1"/>
    </xf>
    <xf numFmtId="192" fontId="24" fillId="0" borderId="43" xfId="0" applyNumberFormat="1" applyFont="1" applyBorder="1" applyAlignment="1" applyProtection="1">
      <alignment horizontal="center" vertical="center"/>
      <protection hidden="1"/>
    </xf>
    <xf numFmtId="177" fontId="24" fillId="0" borderId="43" xfId="0" applyNumberFormat="1" applyFont="1" applyBorder="1" applyAlignment="1" applyProtection="1">
      <alignment horizontal="center" vertical="center"/>
      <protection hidden="1"/>
    </xf>
    <xf numFmtId="0" fontId="22" fillId="0" borderId="0" xfId="0" applyFont="1" applyAlignment="1" applyProtection="1">
      <alignment horizontal="right" vertical="center"/>
      <protection hidden="1"/>
    </xf>
    <xf numFmtId="0" fontId="25" fillId="4" borderId="43" xfId="0" applyFont="1" applyFill="1" applyBorder="1" applyAlignment="1" applyProtection="1">
      <alignment horizontal="center" vertical="center"/>
      <protection hidden="1"/>
    </xf>
    <xf numFmtId="181" fontId="25" fillId="4" borderId="43" xfId="0" applyNumberFormat="1" applyFont="1" applyFill="1" applyBorder="1" applyAlignment="1" applyProtection="1">
      <alignment horizontal="center" vertical="center"/>
      <protection hidden="1"/>
    </xf>
    <xf numFmtId="192" fontId="25" fillId="4" borderId="43" xfId="0" applyNumberFormat="1" applyFont="1" applyFill="1" applyBorder="1" applyAlignment="1" applyProtection="1">
      <alignment horizontal="center" vertical="center"/>
      <protection hidden="1"/>
    </xf>
    <xf numFmtId="177" fontId="25" fillId="4" borderId="43" xfId="0" applyNumberFormat="1" applyFont="1" applyFill="1" applyBorder="1" applyAlignment="1" applyProtection="1">
      <alignment horizontal="center" vertical="center"/>
      <protection hidden="1"/>
    </xf>
    <xf numFmtId="0" fontId="24" fillId="0" borderId="0" xfId="0" applyFont="1" applyFill="1" applyProtection="1">
      <alignment vertical="center"/>
      <protection hidden="1"/>
    </xf>
    <xf numFmtId="0" fontId="22" fillId="0" borderId="0" xfId="0" applyFont="1" applyFill="1" applyAlignment="1" applyProtection="1">
      <alignment horizontal="right" vertical="center"/>
      <protection hidden="1"/>
    </xf>
    <xf numFmtId="0" fontId="25" fillId="0" borderId="0" xfId="0" applyFont="1" applyFill="1" applyBorder="1" applyAlignment="1" applyProtection="1">
      <alignment horizontal="center" vertical="center"/>
      <protection hidden="1"/>
    </xf>
    <xf numFmtId="181" fontId="24" fillId="0" borderId="0" xfId="0" applyNumberFormat="1" applyFont="1" applyFill="1" applyBorder="1" applyAlignment="1" applyProtection="1">
      <alignment horizontal="center" vertical="center"/>
      <protection hidden="1"/>
    </xf>
    <xf numFmtId="192" fontId="24" fillId="0" borderId="0" xfId="0" applyNumberFormat="1" applyFont="1" applyFill="1" applyBorder="1" applyAlignment="1" applyProtection="1">
      <alignment horizontal="center" vertical="center"/>
      <protection hidden="1"/>
    </xf>
    <xf numFmtId="177" fontId="24" fillId="0" borderId="0" xfId="0" applyNumberFormat="1" applyFont="1" applyFill="1" applyBorder="1" applyAlignment="1" applyProtection="1">
      <alignment horizontal="center" vertical="center"/>
      <protection hidden="1"/>
    </xf>
    <xf numFmtId="179" fontId="24" fillId="0" borderId="68" xfId="0" applyNumberFormat="1" applyFont="1" applyBorder="1" applyAlignment="1" applyProtection="1">
      <alignment horizontal="center" vertical="center"/>
      <protection hidden="1"/>
    </xf>
    <xf numFmtId="0" fontId="27" fillId="0" borderId="5" xfId="0" applyFont="1" applyBorder="1" applyAlignment="1" applyProtection="1">
      <alignment horizontal="center" vertical="center" shrinkToFit="1"/>
      <protection hidden="1"/>
    </xf>
    <xf numFmtId="0" fontId="27" fillId="0" borderId="69" xfId="0" applyFont="1" applyBorder="1" applyAlignment="1" applyProtection="1">
      <alignment horizontal="center" vertical="center" shrinkToFit="1"/>
      <protection hidden="1"/>
    </xf>
    <xf numFmtId="179" fontId="24" fillId="0" borderId="43" xfId="0" applyNumberFormat="1" applyFont="1" applyBorder="1" applyAlignment="1" applyProtection="1">
      <alignment horizontal="center" vertical="center"/>
      <protection hidden="1"/>
    </xf>
    <xf numFmtId="0" fontId="25" fillId="4" borderId="3" xfId="0" applyFont="1" applyFill="1" applyBorder="1" applyAlignment="1" applyProtection="1">
      <alignment horizontal="center" vertical="center"/>
      <protection hidden="1"/>
    </xf>
    <xf numFmtId="181" fontId="25" fillId="4" borderId="3" xfId="0" applyNumberFormat="1" applyFont="1" applyFill="1" applyBorder="1" applyAlignment="1" applyProtection="1">
      <alignment horizontal="center" vertical="center"/>
      <protection hidden="1"/>
    </xf>
    <xf numFmtId="179" fontId="25" fillId="4" borderId="3" xfId="0" applyNumberFormat="1" applyFont="1" applyFill="1" applyBorder="1" applyAlignment="1" applyProtection="1">
      <alignment horizontal="center" vertical="center"/>
      <protection hidden="1"/>
    </xf>
    <xf numFmtId="177" fontId="25" fillId="4" borderId="3" xfId="0" applyNumberFormat="1" applyFont="1" applyFill="1" applyBorder="1" applyAlignment="1" applyProtection="1">
      <alignment horizontal="center" vertical="center"/>
      <protection hidden="1"/>
    </xf>
    <xf numFmtId="0" fontId="25" fillId="0" borderId="37" xfId="0" applyFont="1" applyBorder="1" applyAlignment="1" applyProtection="1">
      <alignment horizontal="left" vertical="center"/>
      <protection hidden="1"/>
    </xf>
    <xf numFmtId="0" fontId="24" fillId="0" borderId="1" xfId="0"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protection hidden="1"/>
    </xf>
    <xf numFmtId="0" fontId="27" fillId="4" borderId="72" xfId="0" applyFont="1" applyFill="1" applyBorder="1" applyAlignment="1" applyProtection="1">
      <alignment horizontal="center" vertical="center"/>
      <protection hidden="1"/>
    </xf>
    <xf numFmtId="185" fontId="24" fillId="4" borderId="43" xfId="0" applyNumberFormat="1" applyFont="1" applyFill="1" applyBorder="1" applyAlignment="1" applyProtection="1">
      <alignment horizontal="center" vertical="center"/>
      <protection hidden="1"/>
    </xf>
    <xf numFmtId="0" fontId="24" fillId="0" borderId="1" xfId="0" applyFont="1" applyFill="1" applyBorder="1" applyAlignment="1" applyProtection="1">
      <alignment horizontal="center" vertical="center"/>
      <protection hidden="1"/>
    </xf>
    <xf numFmtId="0" fontId="24" fillId="0" borderId="3" xfId="0" applyFont="1" applyBorder="1" applyAlignment="1" applyProtection="1">
      <alignment horizontal="center" vertical="center"/>
      <protection hidden="1"/>
    </xf>
    <xf numFmtId="181" fontId="24" fillId="0" borderId="3" xfId="0" applyNumberFormat="1" applyFont="1" applyBorder="1" applyAlignment="1" applyProtection="1">
      <alignment horizontal="center" vertical="center"/>
      <protection hidden="1"/>
    </xf>
    <xf numFmtId="179" fontId="24" fillId="0" borderId="3" xfId="0" applyNumberFormat="1" applyFont="1" applyBorder="1" applyAlignment="1" applyProtection="1">
      <alignment horizontal="center" vertical="center"/>
      <protection hidden="1"/>
    </xf>
    <xf numFmtId="177" fontId="24" fillId="0" borderId="3" xfId="0" applyNumberFormat="1" applyFont="1" applyBorder="1" applyAlignment="1" applyProtection="1">
      <alignment horizontal="center" vertical="center"/>
      <protection hidden="1"/>
    </xf>
    <xf numFmtId="185" fontId="24" fillId="0" borderId="3" xfId="0" applyNumberFormat="1" applyFont="1" applyBorder="1" applyAlignment="1" applyProtection="1">
      <alignment horizontal="center" vertical="center"/>
      <protection hidden="1"/>
    </xf>
    <xf numFmtId="0" fontId="21" fillId="0" borderId="34" xfId="0" applyFont="1" applyBorder="1">
      <alignment vertical="center"/>
    </xf>
    <xf numFmtId="0" fontId="21" fillId="0" borderId="0" xfId="0" applyFont="1" applyAlignment="1">
      <alignment horizontal="left" vertical="center"/>
    </xf>
    <xf numFmtId="0" fontId="34" fillId="0" borderId="0" xfId="0" applyFont="1" applyAlignment="1">
      <alignment horizontal="left" vertical="center"/>
    </xf>
    <xf numFmtId="0" fontId="22" fillId="0" borderId="34" xfId="0" applyFont="1" applyBorder="1">
      <alignment vertical="center"/>
    </xf>
    <xf numFmtId="0" fontId="22" fillId="0" borderId="0" xfId="0" applyFont="1" applyAlignment="1">
      <alignment horizontal="center" vertical="center"/>
    </xf>
    <xf numFmtId="0" fontId="24" fillId="0" borderId="34" xfId="0" applyFont="1" applyBorder="1">
      <alignment vertical="center"/>
    </xf>
    <xf numFmtId="0" fontId="35" fillId="0" borderId="34" xfId="0" applyFont="1" applyBorder="1">
      <alignment vertical="center"/>
    </xf>
    <xf numFmtId="0" fontId="35" fillId="0" borderId="0" xfId="0" applyFont="1" applyAlignment="1">
      <alignment horizontal="center" vertical="center"/>
    </xf>
    <xf numFmtId="0" fontId="22" fillId="4" borderId="72" xfId="0" applyFont="1" applyFill="1" applyBorder="1" applyAlignment="1" applyProtection="1">
      <alignment horizontal="center" vertical="center"/>
      <protection hidden="1"/>
    </xf>
    <xf numFmtId="0" fontId="21" fillId="0" borderId="0" xfId="0" applyFont="1" applyBorder="1">
      <alignment vertical="center"/>
    </xf>
    <xf numFmtId="0" fontId="37" fillId="0" borderId="0" xfId="0" applyFont="1">
      <alignment vertical="center"/>
    </xf>
    <xf numFmtId="0" fontId="38" fillId="0" borderId="0" xfId="0" applyFont="1">
      <alignment vertical="center"/>
    </xf>
    <xf numFmtId="0" fontId="21" fillId="9" borderId="0" xfId="0" applyFont="1" applyFill="1" applyAlignment="1">
      <alignment horizontal="center" vertical="center"/>
    </xf>
    <xf numFmtId="0" fontId="37" fillId="9" borderId="0" xfId="0" applyFont="1" applyFill="1">
      <alignment vertical="center"/>
    </xf>
    <xf numFmtId="0" fontId="38" fillId="9" borderId="0" xfId="0" applyFont="1" applyFill="1">
      <alignment vertical="center"/>
    </xf>
    <xf numFmtId="0" fontId="39" fillId="9" borderId="0" xfId="0" applyFont="1" applyFill="1" applyBorder="1">
      <alignment vertical="center"/>
    </xf>
    <xf numFmtId="0" fontId="40" fillId="0" borderId="0" xfId="0" applyFont="1">
      <alignment vertical="center"/>
    </xf>
    <xf numFmtId="0" fontId="41" fillId="9" borderId="0" xfId="0" applyFont="1" applyFill="1" applyBorder="1">
      <alignment vertical="center"/>
    </xf>
    <xf numFmtId="0" fontId="41" fillId="9" borderId="0" xfId="0" applyFont="1" applyFill="1">
      <alignment vertical="center"/>
    </xf>
    <xf numFmtId="0" fontId="40" fillId="9" borderId="0" xfId="0" applyFont="1" applyFill="1" applyAlignment="1">
      <alignment horizontal="center" vertical="center"/>
    </xf>
    <xf numFmtId="0" fontId="41" fillId="9" borderId="0" xfId="0" applyFont="1" applyFill="1" applyAlignment="1">
      <alignment horizontal="left" vertical="center"/>
    </xf>
    <xf numFmtId="0" fontId="41" fillId="0" borderId="0" xfId="0" applyFont="1">
      <alignment vertical="center"/>
    </xf>
    <xf numFmtId="0" fontId="7" fillId="0" borderId="0" xfId="0" applyFont="1">
      <alignment vertical="center"/>
    </xf>
    <xf numFmtId="0" fontId="24" fillId="0" borderId="1"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4" fillId="0" borderId="42" xfId="0" applyFont="1" applyBorder="1" applyAlignment="1" applyProtection="1">
      <alignment horizontal="center" vertical="center"/>
      <protection hidden="1"/>
    </xf>
    <xf numFmtId="0" fontId="24" fillId="0" borderId="47" xfId="0" applyFont="1" applyBorder="1" applyAlignment="1" applyProtection="1">
      <alignment horizontal="center" vertical="center"/>
      <protection hidden="1"/>
    </xf>
    <xf numFmtId="0" fontId="21" fillId="0" borderId="0" xfId="0" applyFont="1" applyAlignment="1">
      <alignment horizontal="center" vertical="center"/>
    </xf>
    <xf numFmtId="0" fontId="24" fillId="3" borderId="0" xfId="0" applyFont="1" applyFill="1" applyProtection="1">
      <alignment vertical="center"/>
      <protection hidden="1"/>
    </xf>
    <xf numFmtId="0" fontId="36"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179" fontId="28" fillId="3" borderId="36" xfId="0" applyNumberFormat="1" applyFont="1" applyFill="1" applyBorder="1" applyAlignment="1" applyProtection="1">
      <alignment horizontal="left" vertical="center" shrinkToFit="1"/>
      <protection hidden="1"/>
    </xf>
    <xf numFmtId="0" fontId="27" fillId="0" borderId="42" xfId="0" applyFont="1" applyBorder="1" applyAlignment="1" applyProtection="1">
      <alignment horizontal="center"/>
      <protection hidden="1"/>
    </xf>
    <xf numFmtId="0" fontId="30" fillId="0" borderId="0" xfId="0" applyFont="1" applyAlignment="1">
      <alignment horizontal="center" vertical="center"/>
    </xf>
    <xf numFmtId="14" fontId="24" fillId="0" borderId="0" xfId="0" applyNumberFormat="1" applyFont="1" applyAlignment="1" applyProtection="1">
      <alignment horizontal="center" vertical="center"/>
      <protection locked="0"/>
    </xf>
    <xf numFmtId="0" fontId="24" fillId="0" borderId="75" xfId="0" applyFont="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4" fillId="0" borderId="76" xfId="0" applyFont="1" applyBorder="1" applyAlignment="1" applyProtection="1">
      <alignment horizontal="center" vertical="center"/>
      <protection hidden="1"/>
    </xf>
    <xf numFmtId="0" fontId="23" fillId="0" borderId="42" xfId="0" applyFont="1" applyBorder="1" applyAlignment="1" applyProtection="1">
      <alignment horizontal="center" vertical="center" wrapText="1"/>
      <protection hidden="1"/>
    </xf>
    <xf numFmtId="0" fontId="23" fillId="0" borderId="47" xfId="0" applyFont="1" applyBorder="1" applyAlignment="1" applyProtection="1">
      <alignment horizontal="center" vertical="center"/>
      <protection hidden="1"/>
    </xf>
    <xf numFmtId="0" fontId="24" fillId="0" borderId="0" xfId="0" applyFont="1" applyBorder="1" applyAlignment="1" applyProtection="1">
      <alignment horizontal="left" vertical="center"/>
      <protection hidden="1"/>
    </xf>
    <xf numFmtId="0" fontId="24" fillId="0" borderId="1" xfId="0"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protection hidden="1"/>
    </xf>
    <xf numFmtId="0" fontId="33" fillId="0" borderId="36" xfId="0" applyFont="1" applyBorder="1" applyAlignment="1" applyProtection="1">
      <alignment horizontal="center" vertical="center"/>
      <protection hidden="1"/>
    </xf>
    <xf numFmtId="0" fontId="33" fillId="0" borderId="77" xfId="0" applyFont="1" applyBorder="1" applyAlignment="1" applyProtection="1">
      <alignment horizontal="center" vertical="center"/>
      <protection hidden="1"/>
    </xf>
    <xf numFmtId="0" fontId="33" fillId="0" borderId="5" xfId="0" applyFont="1" applyBorder="1" applyAlignment="1" applyProtection="1">
      <alignment horizontal="center" vertical="center"/>
      <protection hidden="1"/>
    </xf>
    <xf numFmtId="0" fontId="33" fillId="0" borderId="37" xfId="0" applyFont="1" applyBorder="1" applyAlignment="1" applyProtection="1">
      <alignment horizontal="center" vertical="center"/>
      <protection hidden="1"/>
    </xf>
    <xf numFmtId="0" fontId="33" fillId="0" borderId="70" xfId="0" applyFont="1" applyBorder="1" applyAlignment="1" applyProtection="1">
      <alignment horizontal="center" vertical="center"/>
      <protection hidden="1"/>
    </xf>
    <xf numFmtId="0" fontId="24" fillId="0" borderId="1" xfId="0" applyFont="1" applyFill="1" applyBorder="1" applyAlignment="1" applyProtection="1">
      <alignment horizontal="center" vertical="center"/>
      <protection hidden="1"/>
    </xf>
    <xf numFmtId="0" fontId="24" fillId="0" borderId="4" xfId="0" applyFont="1" applyFill="1" applyBorder="1" applyAlignment="1" applyProtection="1">
      <alignment horizontal="center" vertical="center"/>
      <protection hidden="1"/>
    </xf>
    <xf numFmtId="0" fontId="24" fillId="0" borderId="1"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4" fillId="0" borderId="42" xfId="0" applyFont="1" applyBorder="1" applyAlignment="1" applyProtection="1">
      <alignment horizontal="center" vertical="center"/>
      <protection hidden="1"/>
    </xf>
    <xf numFmtId="0" fontId="24" fillId="0" borderId="47" xfId="0" applyFont="1" applyBorder="1" applyAlignment="1" applyProtection="1">
      <alignment horizontal="center" vertical="center"/>
      <protection hidden="1"/>
    </xf>
    <xf numFmtId="0" fontId="2" fillId="0" borderId="3" xfId="1" applyNumberFormat="1" applyFill="1" applyBorder="1" applyAlignment="1">
      <alignment horizontal="center" vertical="center"/>
    </xf>
  </cellXfs>
  <cellStyles count="2">
    <cellStyle name="標準" xfId="0" builtinId="0"/>
    <cellStyle name="標準 2" xfId="1"/>
  </cellStyles>
  <dxfs count="3">
    <dxf>
      <font>
        <color rgb="FFFF0000"/>
      </font>
      <fill>
        <patternFill>
          <bgColor theme="7" tint="0.79998168889431442"/>
        </patternFill>
      </fill>
    </dxf>
    <dxf>
      <font>
        <color rgb="FFFF0000"/>
      </font>
      <fill>
        <patternFill>
          <bgColor theme="7" tint="0.79998168889431442"/>
        </patternFill>
      </fill>
    </dxf>
    <dxf>
      <font>
        <color rgb="FFFF0000"/>
      </font>
      <fill>
        <patternFill>
          <bgColor theme="7" tint="0.79998168889431442"/>
        </patternFill>
      </fill>
    </dxf>
  </dxfs>
  <tableStyles count="0" defaultTableStyle="TableStyleMedium2" defaultPivotStyle="PivotStyleLight16"/>
  <colors>
    <mruColors>
      <color rgb="FF66FFFF"/>
      <color rgb="FF99FFCC"/>
      <color rgb="FF0000FF"/>
      <color rgb="FFFFCCFF"/>
      <color rgb="FFCCFFFF"/>
      <color rgb="FFFFFF99"/>
      <color rgb="FFCCFFCC"/>
      <color rgb="FF00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t>樹高</a:t>
            </a:r>
            <a:endParaRPr lang="en-US"/>
          </a:p>
        </c:rich>
      </c:tx>
      <c:layout>
        <c:manualLayout>
          <c:xMode val="edge"/>
          <c:yMode val="edge"/>
          <c:x val="0.43660325306052072"/>
          <c:y val="0"/>
        </c:manualLayout>
      </c:layout>
      <c:overlay val="0"/>
      <c:spPr>
        <a:noFill/>
        <a:ln>
          <a:noFill/>
        </a:ln>
        <a:effectLst/>
      </c:spPr>
    </c:title>
    <c:autoTitleDeleted val="0"/>
    <c:plotArea>
      <c:layout>
        <c:manualLayout>
          <c:layoutTarget val="inner"/>
          <c:xMode val="edge"/>
          <c:yMode val="edge"/>
          <c:x val="5.465718846999796E-2"/>
          <c:y val="0.11967290520845698"/>
          <c:w val="0.90049254152509284"/>
          <c:h val="0.77083475118374023"/>
        </c:manualLayout>
      </c:layout>
      <c:scatterChart>
        <c:scatterStyle val="lineMarker"/>
        <c:varyColors val="0"/>
        <c:ser>
          <c:idx val="0"/>
          <c:order val="0"/>
          <c:tx>
            <c:v>手動・自動共通</c:v>
          </c:tx>
          <c:spPr>
            <a:ln>
              <a:solidFill>
                <a:schemeClr val="accent1"/>
              </a:solidFill>
            </a:ln>
          </c:spPr>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24C7-4580-AF8A-A2B3A34FDD90}"/>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10"/>
      </c:valAx>
      <c:spPr>
        <a:ln>
          <a:solidFill>
            <a:schemeClr val="tx1"/>
          </a:solidFill>
        </a:ln>
      </c:spPr>
    </c:plotArea>
    <c:legend>
      <c:legendPos val="l"/>
      <c:layout>
        <c:manualLayout>
          <c:xMode val="edge"/>
          <c:yMode val="edge"/>
          <c:x val="0.16058394160583941"/>
          <c:y val="0.1763906144897717"/>
          <c:w val="0.46255493610743914"/>
          <c:h val="0.11167385483849696"/>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樹高</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spPr>
            <a:ln>
              <a:solidFill>
                <a:schemeClr val="accent2"/>
              </a:solidFill>
            </a:ln>
          </c:spPr>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0BD0-4199-8696-30463058E40C}"/>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直径</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'a（自動）計算用'!$D$121:$D$143</c:f>
              <c:numCache>
                <c:formatCode>General</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'a（自動）計算用'!$I$121:$I$143</c:f>
              <c:numCache>
                <c:formatCode>0.0_ </c:formatCode>
                <c:ptCount val="23"/>
                <c:pt idx="0">
                  <c:v>10.864690484458675</c:v>
                </c:pt>
                <c:pt idx="1">
                  <c:v>12.997532164187595</c:v>
                </c:pt>
                <c:pt idx="2">
                  <c:v>16.173239595983958</c:v>
                </c:pt>
                <c:pt idx="3">
                  <c:v>19.496702437898506</c:v>
                </c:pt>
                <c:pt idx="4">
                  <c:v>20.937433704157126</c:v>
                </c:pt>
                <c:pt idx="5">
                  <c:v>24.437660348985407</c:v>
                </c:pt>
                <c:pt idx="6">
                  <c:v>25.673517661144604</c:v>
                </c:pt>
                <c:pt idx="7">
                  <c:v>26.73387586791668</c:v>
                </c:pt>
                <c:pt idx="8">
                  <c:v>30.267879337195197</c:v>
                </c:pt>
                <c:pt idx="9">
                  <c:v>31.232093526699039</c:v>
                </c:pt>
                <c:pt idx="10">
                  <c:v>32.080410287255276</c:v>
                </c:pt>
                <c:pt idx="11">
                  <c:v>32.829718901864226</c:v>
                </c:pt>
                <c:pt idx="12">
                  <c:v>33.493707057907173</c:v>
                </c:pt>
                <c:pt idx="13">
                  <c:v>34.083615408031037</c:v>
                </c:pt>
                <c:pt idx="14">
                  <c:v>37.902385842542735</c:v>
                </c:pt>
                <c:pt idx="15">
                  <c:v>38.468157660613244</c:v>
                </c:pt>
                <c:pt idx="16">
                  <c:v>38.974401762461959</c:v>
                </c:pt>
                <c:pt idx="17">
                  <c:v>39.427739705926179</c:v>
                </c:pt>
                <c:pt idx="18">
                  <c:v>39.833959259424027</c:v>
                </c:pt>
                <c:pt idx="19">
                  <c:v>40.198151514287055</c:v>
                </c:pt>
                <c:pt idx="20">
                  <c:v>40.524816804805361</c:v>
                </c:pt>
                <c:pt idx="21">
                  <c:v>40.817947756973346</c:v>
                </c:pt>
                <c:pt idx="22">
                  <c:v>41.081095642073592</c:v>
                </c:pt>
              </c:numCache>
            </c:numRef>
          </c:yVal>
          <c:smooth val="0"/>
          <c:extLst>
            <c:ext xmlns:c16="http://schemas.microsoft.com/office/drawing/2014/chart" uri="{C3380CC4-5D6E-409C-BE32-E72D297353CC}">
              <c16:uniqueId val="{00000000-2D47-4F8E-9266-5D8BF109323D}"/>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材積</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178.44443259612194</c:v>
                </c:pt>
                <c:pt idx="9">
                  <c:v>193.44634858300782</c:v>
                </c:pt>
                <c:pt idx="10">
                  <c:v>208.68267762656265</c:v>
                </c:pt>
                <c:pt idx="11">
                  <c:v>224.12127943819436</c:v>
                </c:pt>
                <c:pt idx="12">
                  <c:v>239.73253314114632</c:v>
                </c:pt>
                <c:pt idx="13">
                  <c:v>255.48915318319715</c:v>
                </c:pt>
                <c:pt idx="14">
                  <c:v>271.36601363940792</c:v>
                </c:pt>
                <c:pt idx="15">
                  <c:v>246.49636737211679</c:v>
                </c:pt>
                <c:pt idx="16">
                  <c:v>261.05473298543978</c:v>
                </c:pt>
                <c:pt idx="17">
                  <c:v>275.70952022053507</c:v>
                </c:pt>
                <c:pt idx="18">
                  <c:v>290.44218336962342</c:v>
                </c:pt>
                <c:pt idx="19">
                  <c:v>305.23548390955557</c:v>
                </c:pt>
                <c:pt idx="20">
                  <c:v>320.0734046126197</c:v>
                </c:pt>
                <c:pt idx="21">
                  <c:v>334.94106808707642</c:v>
                </c:pt>
                <c:pt idx="22">
                  <c:v>349.82465986930629</c:v>
                </c:pt>
                <c:pt idx="23">
                  <c:v>364.71135607577435</c:v>
                </c:pt>
                <c:pt idx="24">
                  <c:v>379.5892555420229</c:v>
                </c:pt>
                <c:pt idx="25">
                  <c:v>337.3477053823359</c:v>
                </c:pt>
                <c:pt idx="26">
                  <c:v>350.75429813108252</c:v>
                </c:pt>
                <c:pt idx="27">
                  <c:v>364.15391490367722</c:v>
                </c:pt>
                <c:pt idx="28">
                  <c:v>377.53724363701451</c:v>
                </c:pt>
                <c:pt idx="29">
                  <c:v>390.8955796007358</c:v>
                </c:pt>
                <c:pt idx="30">
                  <c:v>404.22078899449258</c:v>
                </c:pt>
                <c:pt idx="31">
                  <c:v>417.50527456388858</c:v>
                </c:pt>
                <c:pt idx="32">
                  <c:v>430.74194318041833</c:v>
                </c:pt>
                <c:pt idx="33">
                  <c:v>443.92417532005402</c:v>
                </c:pt>
                <c:pt idx="34">
                  <c:v>457.04579636768301</c:v>
                </c:pt>
                <c:pt idx="35">
                  <c:v>470.10104966984557</c:v>
                </c:pt>
                <c:pt idx="36">
                  <c:v>483.08457125540565</c:v>
                </c:pt>
                <c:pt idx="37">
                  <c:v>495.99136614258396</c:v>
                </c:pt>
                <c:pt idx="38">
                  <c:v>508.81678615076225</c:v>
                </c:pt>
                <c:pt idx="39">
                  <c:v>521.55650913634395</c:v>
                </c:pt>
                <c:pt idx="40">
                  <c:v>460.86316146983432</c:v>
                </c:pt>
                <c:pt idx="41">
                  <c:v>472.26789809461928</c:v>
                </c:pt>
                <c:pt idx="42">
                  <c:v>483.59908282761364</c:v>
                </c:pt>
                <c:pt idx="43">
                  <c:v>494.85312598555498</c:v>
                </c:pt>
                <c:pt idx="44">
                  <c:v>506.02667492632003</c:v>
                </c:pt>
                <c:pt idx="45">
                  <c:v>517.1166017767448</c:v>
                </c:pt>
                <c:pt idx="46">
                  <c:v>528.1199918859885</c:v>
                </c:pt>
                <c:pt idx="47">
                  <c:v>539.03413296600797</c:v>
                </c:pt>
                <c:pt idx="48">
                  <c:v>549.85650488139697</c:v>
                </c:pt>
                <c:pt idx="49">
                  <c:v>560.58477005163104</c:v>
                </c:pt>
                <c:pt idx="50">
                  <c:v>571.21676442979719</c:v>
                </c:pt>
                <c:pt idx="51">
                  <c:v>581.75048902296021</c:v>
                </c:pt>
                <c:pt idx="52">
                  <c:v>592.18410192051931</c:v>
                </c:pt>
                <c:pt idx="53">
                  <c:v>602.51591079819161</c:v>
                </c:pt>
                <c:pt idx="54">
                  <c:v>612.74436586654349</c:v>
                </c:pt>
                <c:pt idx="55">
                  <c:v>622.86805323436272</c:v>
                </c:pt>
                <c:pt idx="56">
                  <c:v>632.8856886585279</c:v>
                </c:pt>
                <c:pt idx="57">
                  <c:v>642.79611165339327</c:v>
                </c:pt>
                <c:pt idx="58">
                  <c:v>652.5982799341308</c:v>
                </c:pt>
                <c:pt idx="59">
                  <c:v>662.29126416978283</c:v>
                </c:pt>
                <c:pt idx="60">
                  <c:v>671.87424302319732</c:v>
                </c:pt>
                <c:pt idx="61">
                  <c:v>681.34649845633055</c:v>
                </c:pt>
                <c:pt idx="62">
                  <c:v>690.70741128070142</c:v>
                </c:pt>
                <c:pt idx="63">
                  <c:v>699.95645693411223</c:v>
                </c:pt>
                <c:pt idx="64">
                  <c:v>709.09320146595303</c:v>
                </c:pt>
                <c:pt idx="65">
                  <c:v>718.11729771467094</c:v>
                </c:pt>
                <c:pt idx="66">
                  <c:v>727.02848166212402</c:v>
                </c:pt>
                <c:pt idx="67">
                  <c:v>633.49248132442892</c:v>
                </c:pt>
                <c:pt idx="68">
                  <c:v>641.36586828487964</c:v>
                </c:pt>
                <c:pt idx="69">
                  <c:v>649.14168986488619</c:v>
                </c:pt>
                <c:pt idx="70">
                  <c:v>656.819717727088</c:v>
                </c:pt>
                <c:pt idx="71">
                  <c:v>664.39979309366765</c:v>
                </c:pt>
                <c:pt idx="72">
                  <c:v>671.88182400142432</c:v>
                </c:pt>
                <c:pt idx="73">
                  <c:v>679.2657826430933</c:v>
                </c:pt>
                <c:pt idx="74">
                  <c:v>686.55170278892081</c:v>
                </c:pt>
                <c:pt idx="75">
                  <c:v>693.73967728305558</c:v>
                </c:pt>
                <c:pt idx="76">
                  <c:v>700.82985560991528</c:v>
                </c:pt>
                <c:pt idx="77">
                  <c:v>707.82244152621035</c:v>
                </c:pt>
                <c:pt idx="78">
                  <c:v>714.71769075479767</c:v>
                </c:pt>
                <c:pt idx="79">
                  <c:v>721.51590873701514</c:v>
                </c:pt>
                <c:pt idx="80">
                  <c:v>728.2174484405748</c:v>
                </c:pt>
                <c:pt idx="81">
                  <c:v>734.82270822046041</c:v>
                </c:pt>
                <c:pt idx="82">
                  <c:v>741.33212973066668</c:v>
                </c:pt>
                <c:pt idx="83">
                  <c:v>747.74619588492158</c:v>
                </c:pt>
                <c:pt idx="84">
                  <c:v>754.06542886483498</c:v>
                </c:pt>
                <c:pt idx="85">
                  <c:v>760.29038817417654</c:v>
                </c:pt>
                <c:pt idx="86">
                  <c:v>766.42166873821009</c:v>
                </c:pt>
                <c:pt idx="87">
                  <c:v>772.45989904722558</c:v>
                </c:pt>
                <c:pt idx="88">
                  <c:v>778.40573934360305</c:v>
                </c:pt>
                <c:pt idx="89">
                  <c:v>784.25987985183463</c:v>
                </c:pt>
                <c:pt idx="90">
                  <c:v>790.02303905113808</c:v>
                </c:pt>
                <c:pt idx="91">
                  <c:v>795.69596199034561</c:v>
                </c:pt>
                <c:pt idx="92">
                  <c:v>801.27941864485513</c:v>
                </c:pt>
                <c:pt idx="93">
                  <c:v>806.77420231550002</c:v>
                </c:pt>
                <c:pt idx="94">
                  <c:v>812.18112806923727</c:v>
                </c:pt>
                <c:pt idx="95">
                  <c:v>817.50103122161022</c:v>
                </c:pt>
                <c:pt idx="96">
                  <c:v>822.73476586091454</c:v>
                </c:pt>
                <c:pt idx="97">
                  <c:v>827.88320341406779</c:v>
                </c:pt>
                <c:pt idx="98">
                  <c:v>832.9472312541277</c:v>
                </c:pt>
                <c:pt idx="99">
                  <c:v>837.92775134942838</c:v>
                </c:pt>
                <c:pt idx="100">
                  <c:v>842.82567895425041</c:v>
                </c:pt>
                <c:pt idx="101">
                  <c:v>847.64194134096226</c:v>
                </c:pt>
                <c:pt idx="102">
                  <c:v>852.37747657348018</c:v>
                </c:pt>
                <c:pt idx="103">
                  <c:v>857.03323232190587</c:v>
                </c:pt>
                <c:pt idx="104">
                  <c:v>861.61016471812741</c:v>
                </c:pt>
                <c:pt idx="105">
                  <c:v>866.1092372521548</c:v>
                </c:pt>
                <c:pt idx="106">
                  <c:v>870.53141970888316</c:v>
                </c:pt>
                <c:pt idx="107">
                  <c:v>874.87768714496667</c:v>
                </c:pt>
                <c:pt idx="108">
                  <c:v>879.14901890540318</c:v>
                </c:pt>
                <c:pt idx="109">
                  <c:v>883.34639767941871</c:v>
                </c:pt>
                <c:pt idx="110">
                  <c:v>887.47080859516916</c:v>
                </c:pt>
              </c:numCache>
            </c:numRef>
          </c:yVal>
          <c:smooth val="0"/>
          <c:extLst>
            <c:ext xmlns:c16="http://schemas.microsoft.com/office/drawing/2014/chart" uri="{C3380CC4-5D6E-409C-BE32-E72D297353CC}">
              <c16:uniqueId val="{00000000-C36D-4FFA-8BDE-1364ED324630}"/>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5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密度</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1669.7442991833059</c:v>
                </c:pt>
                <c:pt idx="9">
                  <c:v>1669.7442991833059</c:v>
                </c:pt>
                <c:pt idx="10">
                  <c:v>1669.7442991833059</c:v>
                </c:pt>
                <c:pt idx="11">
                  <c:v>1669.7442991833059</c:v>
                </c:pt>
                <c:pt idx="12">
                  <c:v>1669.7442991833059</c:v>
                </c:pt>
                <c:pt idx="13">
                  <c:v>1669.7442991833059</c:v>
                </c:pt>
                <c:pt idx="14">
                  <c:v>1669.7442991833059</c:v>
                </c:pt>
                <c:pt idx="15">
                  <c:v>1199.7442991833059</c:v>
                </c:pt>
                <c:pt idx="16">
                  <c:v>1199.7442991833059</c:v>
                </c:pt>
                <c:pt idx="17">
                  <c:v>1199.7442991833059</c:v>
                </c:pt>
                <c:pt idx="18">
                  <c:v>1199.7442991833059</c:v>
                </c:pt>
                <c:pt idx="19">
                  <c:v>1199.7442991833059</c:v>
                </c:pt>
                <c:pt idx="20">
                  <c:v>1199.7442991833059</c:v>
                </c:pt>
                <c:pt idx="21">
                  <c:v>1199.7442991833059</c:v>
                </c:pt>
                <c:pt idx="22">
                  <c:v>1199.7442991833059</c:v>
                </c:pt>
                <c:pt idx="23">
                  <c:v>1199.7442991833059</c:v>
                </c:pt>
                <c:pt idx="24">
                  <c:v>1199.7442991833059</c:v>
                </c:pt>
                <c:pt idx="25">
                  <c:v>859.74429918330588</c:v>
                </c:pt>
                <c:pt idx="26">
                  <c:v>859.74429918330588</c:v>
                </c:pt>
                <c:pt idx="27">
                  <c:v>859.74429918330588</c:v>
                </c:pt>
                <c:pt idx="28">
                  <c:v>859.74429918330588</c:v>
                </c:pt>
                <c:pt idx="29">
                  <c:v>859.74429918330588</c:v>
                </c:pt>
                <c:pt idx="30">
                  <c:v>859.74429918330588</c:v>
                </c:pt>
                <c:pt idx="31">
                  <c:v>859.74429918330588</c:v>
                </c:pt>
                <c:pt idx="32">
                  <c:v>859.74429918330588</c:v>
                </c:pt>
                <c:pt idx="33">
                  <c:v>859.74429918330588</c:v>
                </c:pt>
                <c:pt idx="34">
                  <c:v>859.74429918330588</c:v>
                </c:pt>
                <c:pt idx="35">
                  <c:v>859.74429918330588</c:v>
                </c:pt>
                <c:pt idx="36">
                  <c:v>859.74429918330588</c:v>
                </c:pt>
                <c:pt idx="37">
                  <c:v>859.74429918330588</c:v>
                </c:pt>
                <c:pt idx="38">
                  <c:v>859.74429918330588</c:v>
                </c:pt>
                <c:pt idx="39">
                  <c:v>859.74429918330588</c:v>
                </c:pt>
                <c:pt idx="40">
                  <c:v>629.74429918330588</c:v>
                </c:pt>
                <c:pt idx="41">
                  <c:v>629.74429918330588</c:v>
                </c:pt>
                <c:pt idx="42">
                  <c:v>629.74429918330588</c:v>
                </c:pt>
                <c:pt idx="43">
                  <c:v>629.74429918330588</c:v>
                </c:pt>
                <c:pt idx="44">
                  <c:v>629.74429918330588</c:v>
                </c:pt>
                <c:pt idx="45">
                  <c:v>629.74429918330588</c:v>
                </c:pt>
                <c:pt idx="46">
                  <c:v>629.74429918330588</c:v>
                </c:pt>
                <c:pt idx="47">
                  <c:v>629.74429918330588</c:v>
                </c:pt>
                <c:pt idx="48">
                  <c:v>629.74429918330588</c:v>
                </c:pt>
                <c:pt idx="49">
                  <c:v>629.74429918330588</c:v>
                </c:pt>
                <c:pt idx="50">
                  <c:v>629.74429918330588</c:v>
                </c:pt>
                <c:pt idx="51">
                  <c:v>629.74429918330588</c:v>
                </c:pt>
                <c:pt idx="52">
                  <c:v>629.74429918330588</c:v>
                </c:pt>
                <c:pt idx="53">
                  <c:v>629.74429918330588</c:v>
                </c:pt>
                <c:pt idx="54">
                  <c:v>629.74429918330588</c:v>
                </c:pt>
                <c:pt idx="55">
                  <c:v>629.74429918330588</c:v>
                </c:pt>
                <c:pt idx="56">
                  <c:v>629.74429918330588</c:v>
                </c:pt>
                <c:pt idx="57">
                  <c:v>629.74429918330588</c:v>
                </c:pt>
                <c:pt idx="58">
                  <c:v>629.74429918330588</c:v>
                </c:pt>
                <c:pt idx="59">
                  <c:v>629.74429918330588</c:v>
                </c:pt>
                <c:pt idx="60">
                  <c:v>629.74429918330588</c:v>
                </c:pt>
                <c:pt idx="61">
                  <c:v>629.74429918330588</c:v>
                </c:pt>
                <c:pt idx="62">
                  <c:v>629.74429918330588</c:v>
                </c:pt>
                <c:pt idx="63">
                  <c:v>629.74429918330588</c:v>
                </c:pt>
                <c:pt idx="64">
                  <c:v>629.74429918330588</c:v>
                </c:pt>
                <c:pt idx="65">
                  <c:v>629.74429918330588</c:v>
                </c:pt>
                <c:pt idx="66">
                  <c:v>629.74429918330588</c:v>
                </c:pt>
                <c:pt idx="67">
                  <c:v>459.74429918330588</c:v>
                </c:pt>
                <c:pt idx="68">
                  <c:v>459.74429918330588</c:v>
                </c:pt>
                <c:pt idx="69">
                  <c:v>459.74429918330588</c:v>
                </c:pt>
                <c:pt idx="70">
                  <c:v>459.74429918330588</c:v>
                </c:pt>
                <c:pt idx="71">
                  <c:v>459.74429918330588</c:v>
                </c:pt>
                <c:pt idx="72">
                  <c:v>459.74429918330588</c:v>
                </c:pt>
                <c:pt idx="73">
                  <c:v>459.74429918330588</c:v>
                </c:pt>
                <c:pt idx="74">
                  <c:v>459.74429918330588</c:v>
                </c:pt>
                <c:pt idx="75">
                  <c:v>459.74429918330588</c:v>
                </c:pt>
                <c:pt idx="76">
                  <c:v>459.74429918330588</c:v>
                </c:pt>
                <c:pt idx="77">
                  <c:v>459.74429918330588</c:v>
                </c:pt>
                <c:pt idx="78">
                  <c:v>459.74429918330588</c:v>
                </c:pt>
                <c:pt idx="79">
                  <c:v>459.74429918330588</c:v>
                </c:pt>
                <c:pt idx="80">
                  <c:v>459.74429918330588</c:v>
                </c:pt>
                <c:pt idx="81">
                  <c:v>459.74429918330588</c:v>
                </c:pt>
                <c:pt idx="82">
                  <c:v>459.74429918330588</c:v>
                </c:pt>
                <c:pt idx="83">
                  <c:v>459.74429918330588</c:v>
                </c:pt>
                <c:pt idx="84">
                  <c:v>459.74429918330588</c:v>
                </c:pt>
                <c:pt idx="85">
                  <c:v>459.74429918330588</c:v>
                </c:pt>
                <c:pt idx="86">
                  <c:v>459.74429918330588</c:v>
                </c:pt>
                <c:pt idx="87">
                  <c:v>459.74429918330588</c:v>
                </c:pt>
                <c:pt idx="88">
                  <c:v>459.74429918330588</c:v>
                </c:pt>
                <c:pt idx="89">
                  <c:v>459.74429918330588</c:v>
                </c:pt>
                <c:pt idx="90">
                  <c:v>459.74429918330588</c:v>
                </c:pt>
                <c:pt idx="91">
                  <c:v>459.74429918330588</c:v>
                </c:pt>
                <c:pt idx="92">
                  <c:v>459.74429918330588</c:v>
                </c:pt>
                <c:pt idx="93">
                  <c:v>459.74429918330588</c:v>
                </c:pt>
                <c:pt idx="94">
                  <c:v>459.74429918330588</c:v>
                </c:pt>
                <c:pt idx="95">
                  <c:v>459.74429918330588</c:v>
                </c:pt>
                <c:pt idx="96">
                  <c:v>459.74429918330588</c:v>
                </c:pt>
                <c:pt idx="97">
                  <c:v>459.74429918330588</c:v>
                </c:pt>
                <c:pt idx="98">
                  <c:v>459.74429918330588</c:v>
                </c:pt>
                <c:pt idx="99">
                  <c:v>459.74429918330588</c:v>
                </c:pt>
                <c:pt idx="100">
                  <c:v>459.74429918330588</c:v>
                </c:pt>
                <c:pt idx="101">
                  <c:v>459.74429918330588</c:v>
                </c:pt>
                <c:pt idx="102">
                  <c:v>459.74429918330588</c:v>
                </c:pt>
                <c:pt idx="103">
                  <c:v>459.74429918330588</c:v>
                </c:pt>
                <c:pt idx="104">
                  <c:v>459.74429918330588</c:v>
                </c:pt>
                <c:pt idx="105">
                  <c:v>459.74429918330588</c:v>
                </c:pt>
                <c:pt idx="106">
                  <c:v>459.74429918330588</c:v>
                </c:pt>
                <c:pt idx="107">
                  <c:v>459.74429918330588</c:v>
                </c:pt>
                <c:pt idx="108">
                  <c:v>459.74429918330588</c:v>
                </c:pt>
                <c:pt idx="109">
                  <c:v>459.74429918330588</c:v>
                </c:pt>
                <c:pt idx="110">
                  <c:v>459.74429918330588</c:v>
                </c:pt>
              </c:numCache>
            </c:numRef>
          </c:yVal>
          <c:smooth val="0"/>
          <c:extLst>
            <c:ext xmlns:c16="http://schemas.microsoft.com/office/drawing/2014/chart" uri="{C3380CC4-5D6E-409C-BE32-E72D297353CC}">
              <c16:uniqueId val="{00000000-50F1-425B-9EB4-440EBAC173B0}"/>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2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Ry</a:t>
            </a:r>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'a（自動）計算用'!$V$5:$V$115</c:f>
              <c:numCache>
                <c:formatCode>0.00_ </c:formatCode>
                <c:ptCount val="111"/>
                <c:pt idx="0">
                  <c:v>0.60125823799861267</c:v>
                </c:pt>
                <c:pt idx="1">
                  <c:v>0.63098882863954608</c:v>
                </c:pt>
                <c:pt idx="2">
                  <c:v>0.65508410705954601</c:v>
                </c:pt>
                <c:pt idx="3">
                  <c:v>0.67860045290781412</c:v>
                </c:pt>
                <c:pt idx="4">
                  <c:v>0.70028287914285858</c:v>
                </c:pt>
                <c:pt idx="5">
                  <c:v>0.72030721338176495</c:v>
                </c:pt>
                <c:pt idx="6">
                  <c:v>0.73883152187549528</c:v>
                </c:pt>
                <c:pt idx="7">
                  <c:v>0.64935775613650448</c:v>
                </c:pt>
                <c:pt idx="8">
                  <c:v>0.66785621017068542</c:v>
                </c:pt>
                <c:pt idx="9">
                  <c:v>0.68533866215740447</c:v>
                </c:pt>
                <c:pt idx="10">
                  <c:v>0.70187452382117099</c:v>
                </c:pt>
                <c:pt idx="11">
                  <c:v>0.71752823148622358</c:v>
                </c:pt>
                <c:pt idx="12">
                  <c:v>0.73235948791827887</c:v>
                </c:pt>
                <c:pt idx="13">
                  <c:v>0.74642353723326549</c:v>
                </c:pt>
                <c:pt idx="14">
                  <c:v>0.64970657542593113</c:v>
                </c:pt>
                <c:pt idx="15">
                  <c:v>0.6626513485330221</c:v>
                </c:pt>
                <c:pt idx="16">
                  <c:v>0.67503432744329117</c:v>
                </c:pt>
                <c:pt idx="17">
                  <c:v>0.68688627162581362</c:v>
                </c:pt>
                <c:pt idx="18">
                  <c:v>0.69823608873397436</c:v>
                </c:pt>
                <c:pt idx="19">
                  <c:v>0.70911092690215038</c:v>
                </c:pt>
                <c:pt idx="20">
                  <c:v>0.71953626955128791</c:v>
                </c:pt>
                <c:pt idx="21">
                  <c:v>0.72953603034132519</c:v>
                </c:pt>
                <c:pt idx="22">
                  <c:v>0.73913264658956013</c:v>
                </c:pt>
                <c:pt idx="23">
                  <c:v>0.74834716998683659</c:v>
                </c:pt>
                <c:pt idx="24">
                  <c:v>0.64619916254614995</c:v>
                </c:pt>
                <c:pt idx="25">
                  <c:v>0.65486501526077712</c:v>
                </c:pt>
                <c:pt idx="26">
                  <c:v>0.6632336418178747</c:v>
                </c:pt>
                <c:pt idx="27">
                  <c:v>0.67131792726254591</c:v>
                </c:pt>
                <c:pt idx="28">
                  <c:v>0.67913010892814929</c:v>
                </c:pt>
                <c:pt idx="29">
                  <c:v>0.68668180769478215</c:v>
                </c:pt>
                <c:pt idx="30">
                  <c:v>0.69398405860830148</c:v>
                </c:pt>
                <c:pt idx="31">
                  <c:v>0.70104734065695884</c:v>
                </c:pt>
                <c:pt idx="32">
                  <c:v>0.70788160556180268</c:v>
                </c:pt>
                <c:pt idx="33">
                  <c:v>0.71449630548349774</c:v>
                </c:pt>
                <c:pt idx="34">
                  <c:v>0.72090041958456264</c:v>
                </c:pt>
                <c:pt idx="35">
                  <c:v>0.72710247941438211</c:v>
                </c:pt>
                <c:pt idx="36">
                  <c:v>0.73311059310618998</c:v>
                </c:pt>
                <c:pt idx="37">
                  <c:v>0.73893246839195392</c:v>
                </c:pt>
                <c:pt idx="38">
                  <c:v>0.74457543445370977</c:v>
                </c:pt>
                <c:pt idx="39">
                  <c:v>0.64626250160207976</c:v>
                </c:pt>
                <c:pt idx="40">
                  <c:v>0.65164685143941459</c:v>
                </c:pt>
                <c:pt idx="41">
                  <c:v>0.65688271925982722</c:v>
                </c:pt>
                <c:pt idx="42">
                  <c:v>0.66197511221993077</c:v>
                </c:pt>
                <c:pt idx="43">
                  <c:v>0.66692882968921618</c:v>
                </c:pt>
                <c:pt idx="44">
                  <c:v>0.67174847271603289</c:v>
                </c:pt>
                <c:pt idx="45">
                  <c:v>0.67643845312373019</c:v>
                </c:pt>
                <c:pt idx="46">
                  <c:v>0.68100300223747778</c:v>
                </c:pt>
                <c:pt idx="47">
                  <c:v>0.68544617924515128</c:v>
                </c:pt>
                <c:pt idx="48">
                  <c:v>0.68977187919795624</c:v>
                </c:pt>
                <c:pt idx="49">
                  <c:v>0.69398384065820851</c:v>
                </c:pt>
                <c:pt idx="50">
                  <c:v>0.69808565300304559</c:v>
                </c:pt>
                <c:pt idx="51">
                  <c:v>0.70208076339385261</c:v>
                </c:pt>
                <c:pt idx="52">
                  <c:v>0.70597248342189545</c:v>
                </c:pt>
                <c:pt idx="53">
                  <c:v>0.70976399544117164</c:v>
                </c:pt>
                <c:pt idx="54">
                  <c:v>0.71345835859977624</c:v>
                </c:pt>
                <c:pt idx="55">
                  <c:v>0.71705851458125247</c:v>
                </c:pt>
                <c:pt idx="56">
                  <c:v>0.72056729306743839</c:v>
                </c:pt>
                <c:pt idx="57">
                  <c:v>0.72398741693424229</c:v>
                </c:pt>
                <c:pt idx="58">
                  <c:v>0.7273215071916701</c:v>
                </c:pt>
                <c:pt idx="59">
                  <c:v>0.7305720876792039</c:v>
                </c:pt>
                <c:pt idx="60">
                  <c:v>0.73374158952741431</c:v>
                </c:pt>
                <c:pt idx="61">
                  <c:v>0.73683235539639536</c:v>
                </c:pt>
                <c:pt idx="62">
                  <c:v>0.7398466435013118</c:v>
                </c:pt>
                <c:pt idx="63">
                  <c:v>0.74278663143503243</c:v>
                </c:pt>
                <c:pt idx="64">
                  <c:v>0.74565441979747926</c:v>
                </c:pt>
                <c:pt idx="65">
                  <c:v>0.74845203564099483</c:v>
                </c:pt>
                <c:pt idx="66">
                  <c:v>0.64630258371817628</c:v>
                </c:pt>
                <c:pt idx="67">
                  <c:v>0.64900460126431969</c:v>
                </c:pt>
                <c:pt idx="68">
                  <c:v>0.6516444759235015</c:v>
                </c:pt>
                <c:pt idx="69">
                  <c:v>0.65422376597244858</c:v>
                </c:pt>
                <c:pt idx="70">
                  <c:v>0.65674398342811213</c:v>
                </c:pt>
                <c:pt idx="71">
                  <c:v>0.65920659582885899</c:v>
                </c:pt>
                <c:pt idx="72">
                  <c:v>0.66161302793363852</c:v>
                </c:pt>
                <c:pt idx="73">
                  <c:v>0.66396466334253079</c:v>
                </c:pt>
                <c:pt idx="74">
                  <c:v>0.66626284604205799</c:v>
                </c:pt>
                <c:pt idx="75">
                  <c:v>0.66850888187854285</c:v>
                </c:pt>
                <c:pt idx="76">
                  <c:v>0.6707040399627372</c:v>
                </c:pt>
                <c:pt idx="77">
                  <c:v>0.67284955400885804</c:v>
                </c:pt>
                <c:pt idx="78">
                  <c:v>0.67494662361107194</c:v>
                </c:pt>
                <c:pt idx="79">
                  <c:v>0.67699641546039691</c:v>
                </c:pt>
                <c:pt idx="80">
                  <c:v>0.67900006450487793</c:v>
                </c:pt>
                <c:pt idx="81">
                  <c:v>0.68095867505580521</c:v>
                </c:pt>
                <c:pt idx="82">
                  <c:v>0.68287332184264826</c:v>
                </c:pt>
                <c:pt idx="83">
                  <c:v>0.68474505101927152</c:v>
                </c:pt>
                <c:pt idx="84">
                  <c:v>0.68657488112391607</c:v>
                </c:pt>
                <c:pt idx="85">
                  <c:v>0.68836380399530617</c:v>
                </c:pt>
                <c:pt idx="86">
                  <c:v>0.69011278564717182</c:v>
                </c:pt>
                <c:pt idx="87">
                  <c:v>0.69182276710335311</c:v>
                </c:pt>
                <c:pt idx="88">
                  <c:v>0.69349466519558267</c:v>
                </c:pt>
                <c:pt idx="89">
                  <c:v>0.69512937332592062</c:v>
                </c:pt>
                <c:pt idx="90">
                  <c:v>0.69672776219574795</c:v>
                </c:pt>
                <c:pt idx="91">
                  <c:v>0.69829068050311949</c:v>
                </c:pt>
                <c:pt idx="92">
                  <c:v>0.69981895561019425</c:v>
                </c:pt>
                <c:pt idx="93">
                  <c:v>0.70131339418236827</c:v>
                </c:pt>
                <c:pt idx="94">
                  <c:v>0.70277478280066408</c:v>
                </c:pt>
                <c:pt idx="95">
                  <c:v>0.70420388854884042</c:v>
                </c:pt>
                <c:pt idx="96">
                  <c:v>0.7056014595766027</c:v>
                </c:pt>
                <c:pt idx="97">
                  <c:v>0.70696822564023531</c:v>
                </c:pt>
                <c:pt idx="98">
                  <c:v>0.70830489862188917</c:v>
                </c:pt>
                <c:pt idx="99">
                  <c:v>0.70961217302869684</c:v>
                </c:pt>
                <c:pt idx="100">
                  <c:v>0.71089072647280782</c:v>
                </c:pt>
                <c:pt idx="101">
                  <c:v>0.71214122013340109</c:v>
                </c:pt>
                <c:pt idx="102">
                  <c:v>0.71336429920162836</c:v>
                </c:pt>
                <c:pt idx="103">
                  <c:v>0.71456059330942523</c:v>
                </c:pt>
                <c:pt idx="104">
                  <c:v>0.71573071694303902</c:v>
                </c:pt>
                <c:pt idx="105">
                  <c:v>0.71687526984209304</c:v>
                </c:pt>
                <c:pt idx="106">
                  <c:v>0.71799483738493819</c:v>
                </c:pt>
                <c:pt idx="107">
                  <c:v>0.71908999096101189</c:v>
                </c:pt>
                <c:pt idx="108">
                  <c:v>0.72016128833086324</c:v>
                </c:pt>
                <c:pt idx="109">
                  <c:v>0.72120927397447365</c:v>
                </c:pt>
                <c:pt idx="110">
                  <c:v>0.72223447942845731</c:v>
                </c:pt>
              </c:numCache>
            </c:numRef>
          </c:yVal>
          <c:smooth val="0"/>
          <c:extLst>
            <c:ext xmlns:c16="http://schemas.microsoft.com/office/drawing/2014/chart" uri="{C3380CC4-5D6E-409C-BE32-E72D297353CC}">
              <c16:uniqueId val="{00000000-AC11-4693-9315-0D91F5241822}"/>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5.000000000000001E-2"/>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t>樹高</a:t>
            </a:r>
            <a:r>
              <a:rPr lang="ja-JP" altLang="en-US"/>
              <a:t>の推移</a:t>
            </a:r>
            <a:endParaRPr lang="en-US"/>
          </a:p>
        </c:rich>
      </c:tx>
      <c:layout>
        <c:manualLayout>
          <c:xMode val="edge"/>
          <c:yMode val="edge"/>
          <c:x val="0.44089497009595113"/>
          <c:y val="1.8518518518518517E-2"/>
        </c:manualLayout>
      </c:layout>
      <c:overlay val="0"/>
      <c:spPr>
        <a:noFill/>
        <a:ln>
          <a:noFill/>
        </a:ln>
        <a:effectLst/>
      </c:spPr>
    </c:title>
    <c:autoTitleDeleted val="0"/>
    <c:plotArea>
      <c:layout>
        <c:manualLayout>
          <c:layoutTarget val="inner"/>
          <c:xMode val="edge"/>
          <c:yMode val="edge"/>
          <c:x val="0.14356697216126674"/>
          <c:y val="0.11967290520845698"/>
          <c:w val="0.8036132696527688"/>
          <c:h val="0.69676047438514632"/>
        </c:manualLayout>
      </c:layout>
      <c:scatterChart>
        <c:scatterStyle val="lineMarker"/>
        <c:varyColors val="0"/>
        <c:ser>
          <c:idx val="0"/>
          <c:order val="0"/>
          <c:tx>
            <c:v>樹高</c:v>
          </c:tx>
          <c:spPr>
            <a:ln>
              <a:solidFill>
                <a:schemeClr val="accent2"/>
              </a:solidFill>
            </a:ln>
          </c:spPr>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7B1F-41D5-BFD1-7B2F5621B5BB}"/>
            </c:ext>
          </c:extLst>
        </c:ser>
        <c:ser>
          <c:idx val="1"/>
          <c:order val="1"/>
          <c:tx>
            <c:v>現況</c:v>
          </c:tx>
          <c:spPr>
            <a:ln>
              <a:noFill/>
            </a:ln>
          </c:spPr>
          <c:marker>
            <c:symbol val="circle"/>
            <c:size val="5"/>
            <c:spPr>
              <a:solidFill>
                <a:srgbClr val="FFC000"/>
              </a:solidFill>
              <a:ln>
                <a:solidFill>
                  <a:schemeClr val="accent2"/>
                </a:solidFill>
              </a:ln>
            </c:spPr>
          </c:marker>
          <c:xVal>
            <c:numRef>
              <c:f>'結果（b 間伐施業)'!$B$12</c:f>
              <c:numCache>
                <c:formatCode>General</c:formatCode>
                <c:ptCount val="1"/>
                <c:pt idx="0">
                  <c:v>10</c:v>
                </c:pt>
              </c:numCache>
            </c:numRef>
          </c:xVal>
          <c:yVal>
            <c:numRef>
              <c:f>'結果（b 間伐施業)'!$C$12</c:f>
              <c:numCache>
                <c:formatCode>0.0_ </c:formatCode>
                <c:ptCount val="1"/>
                <c:pt idx="0">
                  <c:v>7</c:v>
                </c:pt>
              </c:numCache>
            </c:numRef>
          </c:yVal>
          <c:smooth val="0"/>
          <c:extLst>
            <c:ext xmlns:c16="http://schemas.microsoft.com/office/drawing/2014/chart" uri="{C3380CC4-5D6E-409C-BE32-E72D297353CC}">
              <c16:uniqueId val="{00000001-7B1F-41D5-BFD1-7B2F5621B5BB}"/>
            </c:ext>
          </c:extLst>
        </c:ser>
        <c:ser>
          <c:idx val="2"/>
          <c:order val="2"/>
          <c:tx>
            <c:v>伐期</c:v>
          </c:tx>
          <c:spPr>
            <a:ln>
              <a:noFill/>
            </a:ln>
          </c:spPr>
          <c:marker>
            <c:symbol val="circle"/>
            <c:size val="5"/>
            <c:spPr>
              <a:solidFill>
                <a:srgbClr val="C00000"/>
              </a:solidFill>
              <a:ln>
                <a:solidFill>
                  <a:schemeClr val="accent2">
                    <a:lumMod val="50000"/>
                  </a:schemeClr>
                </a:solidFill>
              </a:ln>
            </c:spPr>
          </c:marker>
          <c:xVal>
            <c:numRef>
              <c:f>'結果（b 間伐施業)'!$B$42</c:f>
              <c:numCache>
                <c:formatCode>General</c:formatCode>
                <c:ptCount val="1"/>
                <c:pt idx="0">
                  <c:v>120</c:v>
                </c:pt>
              </c:numCache>
            </c:numRef>
          </c:xVal>
          <c:yVal>
            <c:numRef>
              <c:f>'結果（b 間伐施業)'!$C$42</c:f>
              <c:numCache>
                <c:formatCode>0.0_ </c:formatCode>
                <c:ptCount val="1"/>
                <c:pt idx="0">
                  <c:v>30.64934777432801</c:v>
                </c:pt>
              </c:numCache>
            </c:numRef>
          </c:yVal>
          <c:smooth val="0"/>
          <c:extLst>
            <c:ext xmlns:c16="http://schemas.microsoft.com/office/drawing/2014/chart" uri="{C3380CC4-5D6E-409C-BE32-E72D297353CC}">
              <c16:uniqueId val="{00000002-7B1F-41D5-BFD1-7B2F5621B5BB}"/>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ja-JP" altLang="en-US"/>
                  <a:t>樹高（</a:t>
                </a:r>
                <a:r>
                  <a:rPr lang="en-US" altLang="ja-JP"/>
                  <a:t>m</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10"/>
      </c:valAx>
      <c:spPr>
        <a:ln>
          <a:solidFill>
            <a:schemeClr val="tx1"/>
          </a:solidFill>
        </a:ln>
      </c:spPr>
    </c:plotArea>
    <c:legend>
      <c:legendPos val="r"/>
      <c:legendEntry>
        <c:idx val="1"/>
        <c:delete val="1"/>
      </c:legendEntry>
      <c:legendEntry>
        <c:idx val="2"/>
        <c:delete val="1"/>
      </c:legendEntry>
      <c:layout>
        <c:manualLayout>
          <c:xMode val="edge"/>
          <c:yMode val="edge"/>
          <c:x val="0.19125683060109289"/>
          <c:y val="0.17922231943229319"/>
          <c:w val="0.253551912568306"/>
          <c:h val="9.6711869349664623E-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ltLang="en-US"/>
              <a:t>密度の推移</a:t>
            </a:r>
            <a:endParaRPr lang="en-US"/>
          </a:p>
        </c:rich>
      </c:tx>
      <c:layout>
        <c:manualLayout>
          <c:xMode val="edge"/>
          <c:yMode val="edge"/>
          <c:x val="0.44089497009595113"/>
          <c:y val="1.8518518518518517E-2"/>
        </c:manualLayout>
      </c:layout>
      <c:overlay val="0"/>
      <c:spPr>
        <a:noFill/>
        <a:ln>
          <a:noFill/>
        </a:ln>
        <a:effectLst/>
      </c:spPr>
    </c:title>
    <c:autoTitleDeleted val="0"/>
    <c:plotArea>
      <c:layout>
        <c:manualLayout>
          <c:layoutTarget val="inner"/>
          <c:xMode val="edge"/>
          <c:yMode val="edge"/>
          <c:x val="0.18142195947903988"/>
          <c:y val="0.11967290520845698"/>
          <c:w val="0.76575838114872852"/>
          <c:h val="0.69676047438514632"/>
        </c:manualLayout>
      </c:layout>
      <c:scatterChart>
        <c:scatterStyle val="lineMarker"/>
        <c:varyColors val="0"/>
        <c:ser>
          <c:idx val="0"/>
          <c:order val="0"/>
          <c:tx>
            <c:v>ha本数</c:v>
          </c:tx>
          <c:spPr>
            <a:ln>
              <a:solidFill>
                <a:schemeClr val="accent6"/>
              </a:solidFill>
            </a:ln>
          </c:spPr>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2284.3753976275302</c:v>
                </c:pt>
                <c:pt idx="9">
                  <c:v>2269.020710111874</c:v>
                </c:pt>
                <c:pt idx="10">
                  <c:v>2253.7147793278023</c:v>
                </c:pt>
                <c:pt idx="11">
                  <c:v>2238.4875443031005</c:v>
                </c:pt>
                <c:pt idx="12">
                  <c:v>2223.3648500458767</c:v>
                </c:pt>
                <c:pt idx="13">
                  <c:v>2208.3689082170317</c:v>
                </c:pt>
                <c:pt idx="14">
                  <c:v>2193.5187114556147</c:v>
                </c:pt>
                <c:pt idx="15">
                  <c:v>2178.8304046181001</c:v>
                </c:pt>
                <c:pt idx="16">
                  <c:v>2164.317616464064</c:v>
                </c:pt>
                <c:pt idx="17">
                  <c:v>2149.991755359506</c:v>
                </c:pt>
                <c:pt idx="18">
                  <c:v>2135.8622724644028</c:v>
                </c:pt>
                <c:pt idx="19">
                  <c:v>2121.9368956824837</c:v>
                </c:pt>
                <c:pt idx="20">
                  <c:v>2108.2218374180625</c:v>
                </c:pt>
                <c:pt idx="21">
                  <c:v>1468.2218374180625</c:v>
                </c:pt>
                <c:pt idx="22">
                  <c:v>1468.2218374180625</c:v>
                </c:pt>
                <c:pt idx="23">
                  <c:v>1468.2218374180625</c:v>
                </c:pt>
                <c:pt idx="24">
                  <c:v>1468.2218374180625</c:v>
                </c:pt>
                <c:pt idx="25">
                  <c:v>1468.2218374180625</c:v>
                </c:pt>
                <c:pt idx="26">
                  <c:v>1468.2218374180625</c:v>
                </c:pt>
                <c:pt idx="27">
                  <c:v>1468.2218374180625</c:v>
                </c:pt>
                <c:pt idx="28">
                  <c:v>1468.2218374180625</c:v>
                </c:pt>
                <c:pt idx="29">
                  <c:v>1468.2218374180625</c:v>
                </c:pt>
                <c:pt idx="30">
                  <c:v>1468.2218374180625</c:v>
                </c:pt>
                <c:pt idx="31">
                  <c:v>1168.2218374180625</c:v>
                </c:pt>
                <c:pt idx="32">
                  <c:v>1168.2218374180625</c:v>
                </c:pt>
                <c:pt idx="33">
                  <c:v>1168.2218374180625</c:v>
                </c:pt>
                <c:pt idx="34">
                  <c:v>1168.2218374180625</c:v>
                </c:pt>
                <c:pt idx="35">
                  <c:v>1168.2218374180625</c:v>
                </c:pt>
                <c:pt idx="36">
                  <c:v>1168.2218374180625</c:v>
                </c:pt>
                <c:pt idx="37">
                  <c:v>1168.2218374180625</c:v>
                </c:pt>
                <c:pt idx="38">
                  <c:v>1168.2218374180625</c:v>
                </c:pt>
                <c:pt idx="39">
                  <c:v>1168.2218374180625</c:v>
                </c:pt>
                <c:pt idx="40">
                  <c:v>1168.2218374180625</c:v>
                </c:pt>
                <c:pt idx="41">
                  <c:v>1168.2218374180625</c:v>
                </c:pt>
                <c:pt idx="42">
                  <c:v>1168.2218374180625</c:v>
                </c:pt>
                <c:pt idx="43">
                  <c:v>1168.2218374180625</c:v>
                </c:pt>
                <c:pt idx="44">
                  <c:v>1168.2218374180625</c:v>
                </c:pt>
                <c:pt idx="45">
                  <c:v>1168.2218374180625</c:v>
                </c:pt>
                <c:pt idx="46">
                  <c:v>928.22183741806248</c:v>
                </c:pt>
                <c:pt idx="47">
                  <c:v>928.22183741806248</c:v>
                </c:pt>
                <c:pt idx="48">
                  <c:v>928.22183741806248</c:v>
                </c:pt>
                <c:pt idx="49">
                  <c:v>928.22183741806248</c:v>
                </c:pt>
                <c:pt idx="50">
                  <c:v>928.22183741806248</c:v>
                </c:pt>
                <c:pt idx="51">
                  <c:v>928.22183741806248</c:v>
                </c:pt>
                <c:pt idx="52">
                  <c:v>928.22183741806248</c:v>
                </c:pt>
                <c:pt idx="53">
                  <c:v>928.22183741806248</c:v>
                </c:pt>
                <c:pt idx="54">
                  <c:v>928.22183741806248</c:v>
                </c:pt>
                <c:pt idx="55">
                  <c:v>928.22183741806248</c:v>
                </c:pt>
                <c:pt idx="56">
                  <c:v>928.22183741806248</c:v>
                </c:pt>
                <c:pt idx="57">
                  <c:v>928.22183741806248</c:v>
                </c:pt>
                <c:pt idx="58">
                  <c:v>928.22183741806248</c:v>
                </c:pt>
                <c:pt idx="59">
                  <c:v>928.22183741806248</c:v>
                </c:pt>
                <c:pt idx="60">
                  <c:v>928.22183741806248</c:v>
                </c:pt>
                <c:pt idx="61">
                  <c:v>928.22183741806248</c:v>
                </c:pt>
                <c:pt idx="62">
                  <c:v>928.22183741806248</c:v>
                </c:pt>
                <c:pt idx="63">
                  <c:v>928.22183741806248</c:v>
                </c:pt>
                <c:pt idx="64">
                  <c:v>928.22183741806248</c:v>
                </c:pt>
                <c:pt idx="65">
                  <c:v>928.22183741806248</c:v>
                </c:pt>
                <c:pt idx="66">
                  <c:v>928.22183741806248</c:v>
                </c:pt>
                <c:pt idx="67">
                  <c:v>928.22183741806248</c:v>
                </c:pt>
                <c:pt idx="68">
                  <c:v>928.22183741806248</c:v>
                </c:pt>
                <c:pt idx="69">
                  <c:v>928.22183741806248</c:v>
                </c:pt>
                <c:pt idx="70">
                  <c:v>928.22183741806248</c:v>
                </c:pt>
                <c:pt idx="71">
                  <c:v>928.22183741806248</c:v>
                </c:pt>
                <c:pt idx="72">
                  <c:v>928.22183741806248</c:v>
                </c:pt>
                <c:pt idx="73">
                  <c:v>928.22183741806248</c:v>
                </c:pt>
                <c:pt idx="74">
                  <c:v>928.22183741806248</c:v>
                </c:pt>
                <c:pt idx="75">
                  <c:v>928.22183741806248</c:v>
                </c:pt>
                <c:pt idx="76">
                  <c:v>928.22183741806248</c:v>
                </c:pt>
                <c:pt idx="77">
                  <c:v>928.22183741806248</c:v>
                </c:pt>
                <c:pt idx="78">
                  <c:v>928.22183741806248</c:v>
                </c:pt>
                <c:pt idx="79">
                  <c:v>928.22183741806248</c:v>
                </c:pt>
                <c:pt idx="80">
                  <c:v>928.22183741806248</c:v>
                </c:pt>
                <c:pt idx="81">
                  <c:v>928.22183741806248</c:v>
                </c:pt>
                <c:pt idx="82">
                  <c:v>928.22183741806248</c:v>
                </c:pt>
                <c:pt idx="83">
                  <c:v>928.22183741806248</c:v>
                </c:pt>
                <c:pt idx="84">
                  <c:v>928.22183741806248</c:v>
                </c:pt>
                <c:pt idx="85">
                  <c:v>928.22183741806248</c:v>
                </c:pt>
                <c:pt idx="86">
                  <c:v>928.22183741806248</c:v>
                </c:pt>
                <c:pt idx="87">
                  <c:v>928.22183741806248</c:v>
                </c:pt>
                <c:pt idx="88">
                  <c:v>928.22183741806248</c:v>
                </c:pt>
                <c:pt idx="89">
                  <c:v>928.22183741806248</c:v>
                </c:pt>
                <c:pt idx="90">
                  <c:v>928.22183741806248</c:v>
                </c:pt>
                <c:pt idx="91">
                  <c:v>928.22183741806248</c:v>
                </c:pt>
                <c:pt idx="92">
                  <c:v>928.22183741806248</c:v>
                </c:pt>
                <c:pt idx="93">
                  <c:v>928.22183741806248</c:v>
                </c:pt>
                <c:pt idx="94">
                  <c:v>928.22183741806248</c:v>
                </c:pt>
                <c:pt idx="95">
                  <c:v>928.22183741806248</c:v>
                </c:pt>
                <c:pt idx="96">
                  <c:v>928.22183741806248</c:v>
                </c:pt>
                <c:pt idx="97">
                  <c:v>928.22183741806248</c:v>
                </c:pt>
                <c:pt idx="98">
                  <c:v>928.22183741806248</c:v>
                </c:pt>
                <c:pt idx="99">
                  <c:v>928.22183741806248</c:v>
                </c:pt>
                <c:pt idx="100">
                  <c:v>928.22183741806248</c:v>
                </c:pt>
                <c:pt idx="101">
                  <c:v>928.22183741806248</c:v>
                </c:pt>
                <c:pt idx="102">
                  <c:v>928.22183741806248</c:v>
                </c:pt>
                <c:pt idx="103">
                  <c:v>928.22183741806248</c:v>
                </c:pt>
                <c:pt idx="104">
                  <c:v>928.22183741806248</c:v>
                </c:pt>
                <c:pt idx="105">
                  <c:v>928.22183741806248</c:v>
                </c:pt>
                <c:pt idx="106">
                  <c:v>928.22183741806248</c:v>
                </c:pt>
                <c:pt idx="107">
                  <c:v>928.22183741806248</c:v>
                </c:pt>
                <c:pt idx="108">
                  <c:v>928.22183741806248</c:v>
                </c:pt>
                <c:pt idx="109">
                  <c:v>928.22183741806248</c:v>
                </c:pt>
                <c:pt idx="110">
                  <c:v>928.22183741806248</c:v>
                </c:pt>
              </c:numCache>
            </c:numRef>
          </c:yVal>
          <c:smooth val="0"/>
          <c:extLst>
            <c:ext xmlns:c16="http://schemas.microsoft.com/office/drawing/2014/chart" uri="{C3380CC4-5D6E-409C-BE32-E72D297353CC}">
              <c16:uniqueId val="{00000000-D58E-418C-9401-06916F23686E}"/>
            </c:ext>
          </c:extLst>
        </c:ser>
        <c:ser>
          <c:idx val="1"/>
          <c:order val="1"/>
          <c:tx>
            <c:v>現況</c:v>
          </c:tx>
          <c:spPr>
            <a:ln>
              <a:noFill/>
            </a:ln>
          </c:spPr>
          <c:marker>
            <c:symbol val="circle"/>
            <c:size val="5"/>
            <c:spPr>
              <a:solidFill>
                <a:schemeClr val="accent6">
                  <a:lumMod val="60000"/>
                  <a:lumOff val="40000"/>
                </a:schemeClr>
              </a:solidFill>
              <a:ln>
                <a:solidFill>
                  <a:schemeClr val="accent6"/>
                </a:solidFill>
              </a:ln>
            </c:spPr>
          </c:marker>
          <c:xVal>
            <c:numRef>
              <c:f>'結果（b 間伐施業)'!$B$12</c:f>
              <c:numCache>
                <c:formatCode>General</c:formatCode>
                <c:ptCount val="1"/>
                <c:pt idx="0">
                  <c:v>10</c:v>
                </c:pt>
              </c:numCache>
            </c:numRef>
          </c:xVal>
          <c:yVal>
            <c:numRef>
              <c:f>'結果（b 間伐施業)'!$E$12</c:f>
              <c:numCache>
                <c:formatCode>#,##0_ </c:formatCode>
                <c:ptCount val="1"/>
                <c:pt idx="0">
                  <c:v>2400</c:v>
                </c:pt>
              </c:numCache>
            </c:numRef>
          </c:yVal>
          <c:smooth val="0"/>
          <c:extLst>
            <c:ext xmlns:c16="http://schemas.microsoft.com/office/drawing/2014/chart" uri="{C3380CC4-5D6E-409C-BE32-E72D297353CC}">
              <c16:uniqueId val="{00000001-D58E-418C-9401-06916F23686E}"/>
            </c:ext>
          </c:extLst>
        </c:ser>
        <c:ser>
          <c:idx val="2"/>
          <c:order val="2"/>
          <c:tx>
            <c:v>伐期</c:v>
          </c:tx>
          <c:spPr>
            <a:ln>
              <a:noFill/>
            </a:ln>
          </c:spPr>
          <c:marker>
            <c:symbol val="circle"/>
            <c:size val="5"/>
            <c:spPr>
              <a:solidFill>
                <a:schemeClr val="accent6">
                  <a:lumMod val="75000"/>
                </a:schemeClr>
              </a:solidFill>
              <a:ln>
                <a:solidFill>
                  <a:schemeClr val="accent6">
                    <a:lumMod val="50000"/>
                  </a:schemeClr>
                </a:solidFill>
              </a:ln>
            </c:spPr>
          </c:marker>
          <c:xVal>
            <c:numRef>
              <c:f>'結果（b 間伐施業)'!$B$42</c:f>
              <c:numCache>
                <c:formatCode>General</c:formatCode>
                <c:ptCount val="1"/>
                <c:pt idx="0">
                  <c:v>120</c:v>
                </c:pt>
              </c:numCache>
            </c:numRef>
          </c:xVal>
          <c:yVal>
            <c:numRef>
              <c:f>'結果（b 間伐施業)'!$E$42</c:f>
              <c:numCache>
                <c:formatCode>0_ </c:formatCode>
                <c:ptCount val="1"/>
                <c:pt idx="0">
                  <c:v>928.22183741806248</c:v>
                </c:pt>
              </c:numCache>
            </c:numRef>
          </c:yVal>
          <c:smooth val="0"/>
          <c:extLst>
            <c:ext xmlns:c16="http://schemas.microsoft.com/office/drawing/2014/chart" uri="{C3380CC4-5D6E-409C-BE32-E72D297353CC}">
              <c16:uniqueId val="{00000002-D58E-418C-9401-06916F23686E}"/>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a:t>ha</a:t>
                </a:r>
                <a:r>
                  <a:rPr lang="ja-JP" altLang="en-US"/>
                  <a:t>あたり本数（本</a:t>
                </a:r>
                <a:r>
                  <a:rPr lang="en-US" altLang="ja-JP"/>
                  <a:t>/ha</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500"/>
      </c:valAx>
      <c:spPr>
        <a:ln>
          <a:solidFill>
            <a:schemeClr val="tx1"/>
          </a:solidFill>
        </a:ln>
      </c:spPr>
    </c:plotArea>
    <c:legend>
      <c:legendPos val="r"/>
      <c:legendEntry>
        <c:idx val="1"/>
        <c:delete val="1"/>
      </c:legendEntry>
      <c:legendEntry>
        <c:idx val="2"/>
        <c:delete val="1"/>
      </c:legendEntry>
      <c:layout>
        <c:manualLayout>
          <c:xMode val="edge"/>
          <c:yMode val="edge"/>
          <c:x val="0.64233421926360146"/>
          <c:y val="0.17304947992612035"/>
          <c:w val="0.26513160618329651"/>
          <c:h val="9.6711869349664623E-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ltLang="en-US"/>
              <a:t>直径・材積の推移</a:t>
            </a:r>
            <a:endParaRPr lang="en-US"/>
          </a:p>
        </c:rich>
      </c:tx>
      <c:layout>
        <c:manualLayout>
          <c:xMode val="edge"/>
          <c:yMode val="edge"/>
          <c:x val="0.36220644550578718"/>
          <c:y val="1.8518518518518517E-2"/>
        </c:manualLayout>
      </c:layout>
      <c:overlay val="0"/>
      <c:spPr>
        <a:noFill/>
        <a:ln>
          <a:noFill/>
        </a:ln>
        <a:effectLst/>
      </c:spPr>
    </c:title>
    <c:autoTitleDeleted val="0"/>
    <c:plotArea>
      <c:layout>
        <c:manualLayout>
          <c:layoutTarget val="inner"/>
          <c:xMode val="edge"/>
          <c:yMode val="edge"/>
          <c:x val="0.18894869959436889"/>
          <c:y val="0.11967290520845698"/>
          <c:w val="0.69452223017577353"/>
          <c:h val="0.69676047438514632"/>
        </c:manualLayout>
      </c:layout>
      <c:scatterChart>
        <c:scatterStyle val="lineMarker"/>
        <c:varyColors val="0"/>
        <c:ser>
          <c:idx val="3"/>
          <c:order val="3"/>
          <c:tx>
            <c:strRef>
              <c:f>'b（手動）計算用'!$H$4</c:f>
              <c:strCache>
                <c:ptCount val="1"/>
                <c:pt idx="0">
                  <c:v>ha材積</c:v>
                </c:pt>
              </c:strCache>
            </c:strRef>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206.25242010722363</c:v>
                </c:pt>
                <c:pt idx="9">
                  <c:v>222.07062587232733</c:v>
                </c:pt>
                <c:pt idx="10">
                  <c:v>238.02044855255423</c:v>
                </c:pt>
                <c:pt idx="11">
                  <c:v>254.07375925567121</c:v>
                </c:pt>
                <c:pt idx="12">
                  <c:v>270.20521635072851</c:v>
                </c:pt>
                <c:pt idx="13">
                  <c:v>286.39196613932035</c:v>
                </c:pt>
                <c:pt idx="14">
                  <c:v>302.61337818399443</c:v>
                </c:pt>
                <c:pt idx="15">
                  <c:v>318.85081145432542</c:v>
                </c:pt>
                <c:pt idx="16">
                  <c:v>335.0874076992435</c:v>
                </c:pt>
                <c:pt idx="17">
                  <c:v>351.30790877187343</c:v>
                </c:pt>
                <c:pt idx="18">
                  <c:v>367.49849497280127</c:v>
                </c:pt>
                <c:pt idx="19">
                  <c:v>383.64664181195809</c:v>
                </c:pt>
                <c:pt idx="20">
                  <c:v>399.74099290332487</c:v>
                </c:pt>
                <c:pt idx="21">
                  <c:v>365.33911824171986</c:v>
                </c:pt>
                <c:pt idx="22">
                  <c:v>381.0286735823363</c:v>
                </c:pt>
                <c:pt idx="23">
                  <c:v>396.69938549541985</c:v>
                </c:pt>
                <c:pt idx="24">
                  <c:v>412.33986008616057</c:v>
                </c:pt>
                <c:pt idx="25">
                  <c:v>427.93958071270151</c:v>
                </c:pt>
                <c:pt idx="26">
                  <c:v>443.48884230601595</c:v>
                </c:pt>
                <c:pt idx="27">
                  <c:v>458.97869078643936</c:v>
                </c:pt>
                <c:pt idx="28">
                  <c:v>474.40086720402758</c:v>
                </c:pt>
                <c:pt idx="29">
                  <c:v>489.74775624879317</c:v>
                </c:pt>
                <c:pt idx="30">
                  <c:v>505.01233879756074</c:v>
                </c:pt>
                <c:pt idx="31">
                  <c:v>477.57007223786013</c:v>
                </c:pt>
                <c:pt idx="32">
                  <c:v>491.95243478821027</c:v>
                </c:pt>
                <c:pt idx="33">
                  <c:v>506.25350404752442</c:v>
                </c:pt>
                <c:pt idx="34">
                  <c:v>520.46767717454259</c:v>
                </c:pt>
                <c:pt idx="35">
                  <c:v>534.5897735514892</c:v>
                </c:pt>
                <c:pt idx="36">
                  <c:v>548.61500650882363</c:v>
                </c:pt>
                <c:pt idx="37">
                  <c:v>562.53895710002121</c:v>
                </c:pt>
                <c:pt idx="38">
                  <c:v>576.35754978387433</c:v>
                </c:pt>
                <c:pt idx="39">
                  <c:v>590.0670298803758</c:v>
                </c:pt>
                <c:pt idx="40">
                  <c:v>603.66394267455814</c:v>
                </c:pt>
                <c:pt idx="41">
                  <c:v>617.14511405063104</c:v>
                </c:pt>
                <c:pt idx="42">
                  <c:v>630.50763254631204</c:v>
                </c:pt>
                <c:pt idx="43">
                  <c:v>643.74883272445038</c:v>
                </c:pt>
                <c:pt idx="44">
                  <c:v>656.8662797657845</c:v>
                </c:pt>
                <c:pt idx="45">
                  <c:v>669.85775519306276</c:v>
                </c:pt>
                <c:pt idx="46">
                  <c:v>627.20195249777566</c:v>
                </c:pt>
                <c:pt idx="47">
                  <c:v>639.35332151273576</c:v>
                </c:pt>
                <c:pt idx="48">
                  <c:v>651.3870282665107</c:v>
                </c:pt>
                <c:pt idx="49">
                  <c:v>663.30124143815226</c:v>
                </c:pt>
                <c:pt idx="50">
                  <c:v>675.09429828657414</c:v>
                </c:pt>
                <c:pt idx="51">
                  <c:v>686.7646954920225</c:v>
                </c:pt>
                <c:pt idx="52">
                  <c:v>698.31108061806879</c:v>
                </c:pt>
                <c:pt idx="53">
                  <c:v>709.73224414823119</c:v>
                </c:pt>
                <c:pt idx="54">
                  <c:v>721.02711205409912</c:v>
                </c:pt>
                <c:pt idx="55">
                  <c:v>732.19473885451475</c:v>
                </c:pt>
                <c:pt idx="56">
                  <c:v>743.23430112791868</c:v>
                </c:pt>
                <c:pt idx="57">
                  <c:v>754.14509144237525</c:v>
                </c:pt>
                <c:pt idx="58">
                  <c:v>764.92651267016663</c:v>
                </c:pt>
                <c:pt idx="59">
                  <c:v>775.57807265599365</c:v>
                </c:pt>
                <c:pt idx="60">
                  <c:v>786.09937920999516</c:v>
                </c:pt>
                <c:pt idx="61">
                  <c:v>796.49013539879184</c:v>
                </c:pt>
                <c:pt idx="62">
                  <c:v>806.75013510965039</c:v>
                </c:pt>
                <c:pt idx="63">
                  <c:v>816.87925886474829</c:v>
                </c:pt>
                <c:pt idx="64">
                  <c:v>826.8774698641954</c:v>
                </c:pt>
                <c:pt idx="65">
                  <c:v>836.74481023816713</c:v>
                </c:pt>
                <c:pt idx="66">
                  <c:v>846.48139749002939</c:v>
                </c:pt>
                <c:pt idx="67">
                  <c:v>856.08742111384447</c:v>
                </c:pt>
                <c:pt idx="68">
                  <c:v>865.56313937103948</c:v>
                </c:pt>
                <c:pt idx="69">
                  <c:v>874.90887621232446</c:v>
                </c:pt>
                <c:pt idx="70">
                  <c:v>884.12501833224314</c:v>
                </c:pt>
                <c:pt idx="71">
                  <c:v>893.21201234483522</c:v>
                </c:pt>
                <c:pt idx="72">
                  <c:v>902.17036207008016</c:v>
                </c:pt>
                <c:pt idx="73">
                  <c:v>911.00062592173481</c:v>
                </c:pt>
                <c:pt idx="74">
                  <c:v>919.70341438820628</c:v>
                </c:pt>
                <c:pt idx="75">
                  <c:v>928.27938759894892</c:v>
                </c:pt>
                <c:pt idx="76">
                  <c:v>936.72925296973722</c:v>
                </c:pt>
                <c:pt idx="77">
                  <c:v>945.05376292090875</c:v>
                </c:pt>
                <c:pt idx="78">
                  <c:v>953.25371266339118</c:v>
                </c:pt>
                <c:pt idx="79">
                  <c:v>961.32993804796956</c:v>
                </c:pt>
                <c:pt idx="80">
                  <c:v>969.28331347386165</c:v>
                </c:pt>
                <c:pt idx="81">
                  <c:v>977.11474985317045</c:v>
                </c:pt>
                <c:pt idx="82">
                  <c:v>984.8251926283084</c:v>
                </c:pt>
                <c:pt idx="83">
                  <c:v>992.41561983991278</c:v>
                </c:pt>
                <c:pt idx="84">
                  <c:v>999.8870402431611</c:v>
                </c:pt>
                <c:pt idx="85">
                  <c:v>1007.2404914707599</c:v>
                </c:pt>
                <c:pt idx="86">
                  <c:v>1014.4770382411645</c:v>
                </c:pt>
                <c:pt idx="87">
                  <c:v>1021.5977706108847</c:v>
                </c:pt>
                <c:pt idx="88">
                  <c:v>1028.6038022699711</c:v>
                </c:pt>
                <c:pt idx="89">
                  <c:v>1035.4962688799205</c:v>
                </c:pt>
                <c:pt idx="90">
                  <c:v>1042.2763264534988</c:v>
                </c:pt>
                <c:pt idx="91">
                  <c:v>1048.9451497760483</c:v>
                </c:pt>
                <c:pt idx="92">
                  <c:v>1055.5039308679968</c:v>
                </c:pt>
                <c:pt idx="93">
                  <c:v>1061.9538774883767</c:v>
                </c:pt>
                <c:pt idx="94">
                  <c:v>1068.296211679213</c:v>
                </c:pt>
                <c:pt idx="95">
                  <c:v>1074.5321683507377</c:v>
                </c:pt>
                <c:pt idx="96">
                  <c:v>1080.6629939073521</c:v>
                </c:pt>
                <c:pt idx="97">
                  <c:v>1086.68994491435</c:v>
                </c:pt>
                <c:pt idx="98">
                  <c:v>1092.6142868053705</c:v>
                </c:pt>
                <c:pt idx="99">
                  <c:v>1098.4372926305698</c:v>
                </c:pt>
                <c:pt idx="100">
                  <c:v>1104.1602418454659</c:v>
                </c:pt>
                <c:pt idx="101">
                  <c:v>1109.7844191404151</c:v>
                </c:pt>
                <c:pt idx="102">
                  <c:v>1115.3111133106115</c:v>
                </c:pt>
                <c:pt idx="103">
                  <c:v>1120.7416161664926</c:v>
                </c:pt>
                <c:pt idx="104">
                  <c:v>1126.0772214843739</c:v>
                </c:pt>
                <c:pt idx="105">
                  <c:v>1131.3192239971149</c:v>
                </c:pt>
                <c:pt idx="106">
                  <c:v>1136.4689184245315</c:v>
                </c:pt>
                <c:pt idx="107">
                  <c:v>1141.5275985432684</c:v>
                </c:pt>
                <c:pt idx="108">
                  <c:v>1146.4965562957527</c:v>
                </c:pt>
                <c:pt idx="109">
                  <c:v>1151.3770809378373</c:v>
                </c:pt>
                <c:pt idx="110">
                  <c:v>1156.1704582246621</c:v>
                </c:pt>
              </c:numCache>
            </c:numRef>
          </c:yVal>
          <c:smooth val="0"/>
          <c:extLst>
            <c:ext xmlns:c16="http://schemas.microsoft.com/office/drawing/2014/chart" uri="{C3380CC4-5D6E-409C-BE32-E72D297353CC}">
              <c16:uniqueId val="{00000000-669B-43C7-BFD1-AEE1E347159F}"/>
            </c:ext>
          </c:extLst>
        </c:ser>
        <c:ser>
          <c:idx val="4"/>
          <c:order val="4"/>
          <c:tx>
            <c:v>材積現況</c:v>
          </c:tx>
          <c:spPr>
            <a:ln>
              <a:noFill/>
            </a:ln>
          </c:spPr>
          <c:marker>
            <c:symbol val="circle"/>
            <c:size val="5"/>
            <c:spPr>
              <a:solidFill>
                <a:schemeClr val="accent4">
                  <a:lumMod val="60000"/>
                  <a:lumOff val="40000"/>
                </a:schemeClr>
              </a:solidFill>
              <a:ln>
                <a:solidFill>
                  <a:schemeClr val="accent4"/>
                </a:solidFill>
              </a:ln>
            </c:spPr>
          </c:marker>
          <c:xVal>
            <c:numRef>
              <c:f>'結果（b 間伐施業)'!$B$12</c:f>
              <c:numCache>
                <c:formatCode>General</c:formatCode>
                <c:ptCount val="1"/>
                <c:pt idx="0">
                  <c:v>10</c:v>
                </c:pt>
              </c:numCache>
            </c:numRef>
          </c:xVal>
          <c:yVal>
            <c:numRef>
              <c:f>'結果（b 間伐施業)'!$F$12</c:f>
              <c:numCache>
                <c:formatCode>0.0_ </c:formatCode>
                <c:ptCount val="1"/>
                <c:pt idx="0">
                  <c:v>88.975124198602728</c:v>
                </c:pt>
              </c:numCache>
            </c:numRef>
          </c:yVal>
          <c:smooth val="0"/>
          <c:extLst>
            <c:ext xmlns:c16="http://schemas.microsoft.com/office/drawing/2014/chart" uri="{C3380CC4-5D6E-409C-BE32-E72D297353CC}">
              <c16:uniqueId val="{00000001-669B-43C7-BFD1-AEE1E347159F}"/>
            </c:ext>
          </c:extLst>
        </c:ser>
        <c:ser>
          <c:idx val="5"/>
          <c:order val="5"/>
          <c:tx>
            <c:v>材積伐期</c:v>
          </c:tx>
          <c:spPr>
            <a:ln>
              <a:noFill/>
            </a:ln>
          </c:spPr>
          <c:marker>
            <c:symbol val="circle"/>
            <c:size val="5"/>
            <c:spPr>
              <a:solidFill>
                <a:schemeClr val="accent4"/>
              </a:solidFill>
              <a:ln>
                <a:solidFill>
                  <a:schemeClr val="accent4">
                    <a:lumMod val="50000"/>
                  </a:schemeClr>
                </a:solidFill>
              </a:ln>
            </c:spPr>
          </c:marker>
          <c:xVal>
            <c:numRef>
              <c:f>'結果（b 間伐施業)'!$B$42</c:f>
              <c:numCache>
                <c:formatCode>General</c:formatCode>
                <c:ptCount val="1"/>
                <c:pt idx="0">
                  <c:v>120</c:v>
                </c:pt>
              </c:numCache>
            </c:numRef>
          </c:xVal>
          <c:yVal>
            <c:numRef>
              <c:f>'結果（b 間伐施業)'!$F$42</c:f>
              <c:numCache>
                <c:formatCode>0.0_ </c:formatCode>
                <c:ptCount val="1"/>
                <c:pt idx="0">
                  <c:v>1156.1704582246621</c:v>
                </c:pt>
              </c:numCache>
            </c:numRef>
          </c:yVal>
          <c:smooth val="0"/>
          <c:extLst>
            <c:ext xmlns:c16="http://schemas.microsoft.com/office/drawing/2014/chart" uri="{C3380CC4-5D6E-409C-BE32-E72D297353CC}">
              <c16:uniqueId val="{00000002-669B-43C7-BFD1-AEE1E347159F}"/>
            </c:ext>
          </c:extLst>
        </c:ser>
        <c:dLbls>
          <c:showLegendKey val="0"/>
          <c:showVal val="0"/>
          <c:showCatName val="0"/>
          <c:showSerName val="0"/>
          <c:showPercent val="0"/>
          <c:showBubbleSize val="0"/>
        </c:dLbls>
        <c:axId val="914885888"/>
        <c:axId val="914886872"/>
      </c:scatterChart>
      <c:scatterChart>
        <c:scatterStyle val="lineMarker"/>
        <c:varyColors val="0"/>
        <c:ser>
          <c:idx val="0"/>
          <c:order val="0"/>
          <c:tx>
            <c:strRef>
              <c:f>'b（手動）計算用'!$I$4</c:f>
              <c:strCache>
                <c:ptCount val="1"/>
                <c:pt idx="0">
                  <c:v>直径</c:v>
                </c:pt>
              </c:strCache>
            </c:strRef>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'b（手動）計算用'!$I$5:$I$115</c:f>
              <c:numCache>
                <c:formatCode>0.0_ </c:formatCode>
                <c:ptCount val="111"/>
                <c:pt idx="0">
                  <c:v>10.864690484458675</c:v>
                </c:pt>
                <c:pt idx="1">
                  <c:v>11.322555469157775</c:v>
                </c:pt>
                <c:pt idx="2">
                  <c:v>11.7854501478361</c:v>
                </c:pt>
                <c:pt idx="3">
                  <c:v>12.210407353713777</c:v>
                </c:pt>
                <c:pt idx="4">
                  <c:v>12.613722174897305</c:v>
                </c:pt>
                <c:pt idx="5">
                  <c:v>12.997532164187595</c:v>
                </c:pt>
                <c:pt idx="6">
                  <c:v>13.363691680875164</c:v>
                </c:pt>
                <c:pt idx="7">
                  <c:v>13.713814790111906</c:v>
                </c:pt>
                <c:pt idx="8">
                  <c:v>14.049311173395166</c:v>
                </c:pt>
                <c:pt idx="9">
                  <c:v>14.371416213456472</c:v>
                </c:pt>
                <c:pt idx="10">
                  <c:v>14.681216234317283</c:v>
                </c:pt>
                <c:pt idx="11">
                  <c:v>14.979669715926166</c:v>
                </c:pt>
                <c:pt idx="12">
                  <c:v>15.267625164018082</c:v>
                </c:pt>
                <c:pt idx="13">
                  <c:v>15.545836198563588</c:v>
                </c:pt>
                <c:pt idx="14">
                  <c:v>15.814974326213806</c:v>
                </c:pt>
                <c:pt idx="15">
                  <c:v>16.075639780939124</c:v>
                </c:pt>
                <c:pt idx="16">
                  <c:v>16.328370750067201</c:v>
                </c:pt>
                <c:pt idx="17">
                  <c:v>16.57365124782638</c:v>
                </c:pt>
                <c:pt idx="18">
                  <c:v>16.811917853251749</c:v>
                </c:pt>
                <c:pt idx="19">
                  <c:v>17.043565492171521</c:v>
                </c:pt>
                <c:pt idx="20">
                  <c:v>17.268952412500781</c:v>
                </c:pt>
                <c:pt idx="21">
                  <c:v>19.864942901677193</c:v>
                </c:pt>
                <c:pt idx="22">
                  <c:v>20.082497674311579</c:v>
                </c:pt>
                <c:pt idx="23">
                  <c:v>20.292156757752551</c:v>
                </c:pt>
                <c:pt idx="24">
                  <c:v>20.494334212676936</c:v>
                </c:pt>
                <c:pt idx="25">
                  <c:v>20.689414992740517</c:v>
                </c:pt>
                <c:pt idx="26">
                  <c:v>20.877757437871061</c:v>
                </c:pt>
                <c:pt idx="27">
                  <c:v>21.059695519688173</c:v>
                </c:pt>
                <c:pt idx="28">
                  <c:v>21.235540866768723</c:v>
                </c:pt>
                <c:pt idx="29">
                  <c:v>21.405584594088573</c:v>
                </c:pt>
                <c:pt idx="30">
                  <c:v>21.570098958025273</c:v>
                </c:pt>
                <c:pt idx="31">
                  <c:v>23.53217058463434</c:v>
                </c:pt>
                <c:pt idx="32">
                  <c:v>23.712140391548665</c:v>
                </c:pt>
                <c:pt idx="33">
                  <c:v>23.886610136278343</c:v>
                </c:pt>
                <c:pt idx="34">
                  <c:v>24.055812375190431</c:v>
                </c:pt>
                <c:pt idx="35">
                  <c:v>24.219966295418821</c:v>
                </c:pt>
                <c:pt idx="36">
                  <c:v>24.379278659499718</c:v>
                </c:pt>
                <c:pt idx="37">
                  <c:v>24.533944672564129</c:v>
                </c:pt>
                <c:pt idx="38">
                  <c:v>24.684148779311776</c:v>
                </c:pt>
                <c:pt idx="39">
                  <c:v>24.830065397241981</c:v>
                </c:pt>
                <c:pt idx="40">
                  <c:v>24.971859591952061</c:v>
                </c:pt>
                <c:pt idx="41">
                  <c:v>25.109687699722716</c:v>
                </c:pt>
                <c:pt idx="42">
                  <c:v>25.243697902083529</c:v>
                </c:pt>
                <c:pt idx="43">
                  <c:v>25.374030756584009</c:v>
                </c:pt>
                <c:pt idx="44">
                  <c:v>25.500819687577351</c:v>
                </c:pt>
                <c:pt idx="45">
                  <c:v>25.624191440452325</c:v>
                </c:pt>
                <c:pt idx="46">
                  <c:v>27.888569524247181</c:v>
                </c:pt>
                <c:pt idx="47">
                  <c:v>28.025146580019907</c:v>
                </c:pt>
                <c:pt idx="48">
                  <c:v>28.158189602790443</c:v>
                </c:pt>
                <c:pt idx="49">
                  <c:v>28.287814817161951</c:v>
                </c:pt>
                <c:pt idx="50">
                  <c:v>28.414133202157092</c:v>
                </c:pt>
                <c:pt idx="51">
                  <c:v>28.5372507937923</c:v>
                </c:pt>
                <c:pt idx="52">
                  <c:v>28.657268967627193</c:v>
                </c:pt>
                <c:pt idx="53">
                  <c:v>28.774284702771794</c:v>
                </c:pt>
                <c:pt idx="54">
                  <c:v>28.88839082870831</c:v>
                </c:pt>
                <c:pt idx="55">
                  <c:v>28.99967625617175</c:v>
                </c:pt>
                <c:pt idx="56">
                  <c:v>29.108226193231079</c:v>
                </c:pt>
                <c:pt idx="57">
                  <c:v>29.214122347619142</c:v>
                </c:pt>
                <c:pt idx="58">
                  <c:v>29.317443116276248</c:v>
                </c:pt>
                <c:pt idx="59">
                  <c:v>29.418263762994304</c:v>
                </c:pt>
                <c:pt idx="60">
                  <c:v>29.51665658497987</c:v>
                </c:pt>
                <c:pt idx="61">
                  <c:v>29.612691069090776</c:v>
                </c:pt>
                <c:pt idx="62">
                  <c:v>29.706434038442588</c:v>
                </c:pt>
                <c:pt idx="63">
                  <c:v>29.797949790029755</c:v>
                </c:pt>
                <c:pt idx="64">
                  <c:v>29.88730022395697</c:v>
                </c:pt>
                <c:pt idx="65">
                  <c:v>29.974544964833569</c:v>
                </c:pt>
                <c:pt idx="66">
                  <c:v>30.059741475842777</c:v>
                </c:pt>
                <c:pt idx="67">
                  <c:v>30.142945165961404</c:v>
                </c:pt>
                <c:pt idx="68">
                  <c:v>30.224209490771891</c:v>
                </c:pt>
                <c:pt idx="69">
                  <c:v>30.303586047277314</c:v>
                </c:pt>
                <c:pt idx="70">
                  <c:v>30.381124663102433</c:v>
                </c:pt>
                <c:pt idx="71">
                  <c:v>30.45687348043657</c:v>
                </c:pt>
                <c:pt idx="72">
                  <c:v>30.530879035051477</c:v>
                </c:pt>
                <c:pt idx="73">
                  <c:v>30.603186330703789</c:v>
                </c:pt>
                <c:pt idx="74">
                  <c:v>30.673838909212268</c:v>
                </c:pt>
                <c:pt idx="75">
                  <c:v>30.742878916480471</c:v>
                </c:pt>
                <c:pt idx="76">
                  <c:v>30.810347164718188</c:v>
                </c:pt>
                <c:pt idx="77">
                  <c:v>30.87628319109869</c:v>
                </c:pt>
                <c:pt idx="78">
                  <c:v>30.940725313073635</c:v>
                </c:pt>
                <c:pt idx="79">
                  <c:v>31.003710680553496</c:v>
                </c:pt>
                <c:pt idx="80">
                  <c:v>31.065275325148477</c:v>
                </c:pt>
                <c:pt idx="81">
                  <c:v>31.125454206652257</c:v>
                </c:pt>
                <c:pt idx="82">
                  <c:v>31.18428125693984</c:v>
                </c:pt>
                <c:pt idx="83">
                  <c:v>31.241789421440231</c:v>
                </c:pt>
                <c:pt idx="84">
                  <c:v>31.298010698334352</c:v>
                </c:pt>
                <c:pt idx="85">
                  <c:v>31.352976175619716</c:v>
                </c:pt>
                <c:pt idx="86">
                  <c:v>31.406716066174152</c:v>
                </c:pt>
                <c:pt idx="87">
                  <c:v>31.459259740943214</c:v>
                </c:pt>
                <c:pt idx="88">
                  <c:v>31.510635760368036</c:v>
                </c:pt>
                <c:pt idx="89">
                  <c:v>31.560871904162596</c:v>
                </c:pt>
                <c:pt idx="90">
                  <c:v>31.609995199543768</c:v>
                </c:pt>
                <c:pt idx="91">
                  <c:v>31.658031948009974</c:v>
                </c:pt>
                <c:pt idx="92">
                  <c:v>31.705007750758998</c:v>
                </c:pt>
                <c:pt idx="93">
                  <c:v>31.75094753282935</c:v>
                </c:pt>
                <c:pt idx="94">
                  <c:v>31.795875566044788</c:v>
                </c:pt>
                <c:pt idx="95">
                  <c:v>31.839815490836337</c:v>
                </c:pt>
                <c:pt idx="96">
                  <c:v>31.882790337011048</c:v>
                </c:pt>
                <c:pt idx="97">
                  <c:v>31.924822543533214</c:v>
                </c:pt>
                <c:pt idx="98">
                  <c:v>31.965933977378629</c:v>
                </c:pt>
                <c:pt idx="99">
                  <c:v>32.006145951519336</c:v>
                </c:pt>
                <c:pt idx="100">
                  <c:v>32.045479242091872</c:v>
                </c:pt>
                <c:pt idx="101">
                  <c:v>32.083954104799439</c:v>
                </c:pt>
                <c:pt idx="102">
                  <c:v>32.121590290594099</c:v>
                </c:pt>
                <c:pt idx="103">
                  <c:v>32.158407060683217</c:v>
                </c:pt>
                <c:pt idx="104">
                  <c:v>32.194423200900133</c:v>
                </c:pt>
                <c:pt idx="105">
                  <c:v>32.229657035477899</c:v>
                </c:pt>
                <c:pt idx="106">
                  <c:v>32.264126440260846</c:v>
                </c:pt>
                <c:pt idx="107">
                  <c:v>32.297848855387528</c:v>
                </c:pt>
                <c:pt idx="108">
                  <c:v>32.330841297475587</c:v>
                </c:pt>
                <c:pt idx="109">
                  <c:v>32.363120371337715</c:v>
                </c:pt>
                <c:pt idx="110">
                  <c:v>32.394702281255057</c:v>
                </c:pt>
              </c:numCache>
            </c:numRef>
          </c:yVal>
          <c:smooth val="0"/>
          <c:extLst>
            <c:ext xmlns:c16="http://schemas.microsoft.com/office/drawing/2014/chart" uri="{C3380CC4-5D6E-409C-BE32-E72D297353CC}">
              <c16:uniqueId val="{00000003-669B-43C7-BFD1-AEE1E347159F}"/>
            </c:ext>
          </c:extLst>
        </c:ser>
        <c:ser>
          <c:idx val="1"/>
          <c:order val="1"/>
          <c:tx>
            <c:v>直径現況</c:v>
          </c:tx>
          <c:spPr>
            <a:ln>
              <a:noFill/>
            </a:ln>
          </c:spPr>
          <c:marker>
            <c:symbol val="circle"/>
            <c:size val="5"/>
            <c:spPr>
              <a:solidFill>
                <a:schemeClr val="accent5">
                  <a:lumMod val="40000"/>
                  <a:lumOff val="60000"/>
                </a:schemeClr>
              </a:solidFill>
              <a:ln>
                <a:solidFill>
                  <a:schemeClr val="accent5"/>
                </a:solidFill>
              </a:ln>
            </c:spPr>
          </c:marker>
          <c:xVal>
            <c:numRef>
              <c:f>'結果（b 間伐施業)'!$B$12</c:f>
              <c:numCache>
                <c:formatCode>General</c:formatCode>
                <c:ptCount val="1"/>
                <c:pt idx="0">
                  <c:v>10</c:v>
                </c:pt>
              </c:numCache>
            </c:numRef>
          </c:xVal>
          <c:yVal>
            <c:numRef>
              <c:f>'結果（b 間伐施業)'!$D$12</c:f>
              <c:numCache>
                <c:formatCode>0.0_ </c:formatCode>
                <c:ptCount val="1"/>
                <c:pt idx="0">
                  <c:v>10.864681005021202</c:v>
                </c:pt>
              </c:numCache>
            </c:numRef>
          </c:yVal>
          <c:smooth val="0"/>
          <c:extLst>
            <c:ext xmlns:c16="http://schemas.microsoft.com/office/drawing/2014/chart" uri="{C3380CC4-5D6E-409C-BE32-E72D297353CC}">
              <c16:uniqueId val="{00000004-669B-43C7-BFD1-AEE1E347159F}"/>
            </c:ext>
          </c:extLst>
        </c:ser>
        <c:ser>
          <c:idx val="2"/>
          <c:order val="2"/>
          <c:tx>
            <c:v>直径伐期</c:v>
          </c:tx>
          <c:spPr>
            <a:ln>
              <a:noFill/>
            </a:ln>
          </c:spPr>
          <c:marker>
            <c:symbol val="circle"/>
            <c:size val="5"/>
            <c:spPr>
              <a:solidFill>
                <a:schemeClr val="accent5">
                  <a:lumMod val="75000"/>
                </a:schemeClr>
              </a:solidFill>
              <a:ln>
                <a:solidFill>
                  <a:schemeClr val="accent5">
                    <a:lumMod val="50000"/>
                  </a:schemeClr>
                </a:solidFill>
              </a:ln>
            </c:spPr>
          </c:marker>
          <c:xVal>
            <c:numRef>
              <c:f>'結果（b 間伐施業)'!$B$42</c:f>
              <c:numCache>
                <c:formatCode>General</c:formatCode>
                <c:ptCount val="1"/>
                <c:pt idx="0">
                  <c:v>120</c:v>
                </c:pt>
              </c:numCache>
            </c:numRef>
          </c:xVal>
          <c:yVal>
            <c:numRef>
              <c:f>'結果（b 間伐施業)'!$D$42</c:f>
              <c:numCache>
                <c:formatCode>0.0_ </c:formatCode>
                <c:ptCount val="1"/>
                <c:pt idx="0">
                  <c:v>32.394702281255057</c:v>
                </c:pt>
              </c:numCache>
            </c:numRef>
          </c:yVal>
          <c:smooth val="0"/>
          <c:extLst>
            <c:ext xmlns:c16="http://schemas.microsoft.com/office/drawing/2014/chart" uri="{C3380CC4-5D6E-409C-BE32-E72D297353CC}">
              <c16:uniqueId val="{00000005-669B-43C7-BFD1-AEE1E347159F}"/>
            </c:ext>
          </c:extLst>
        </c:ser>
        <c:dLbls>
          <c:showLegendKey val="0"/>
          <c:showVal val="0"/>
          <c:showCatName val="0"/>
          <c:showSerName val="0"/>
          <c:showPercent val="0"/>
          <c:showBubbleSize val="0"/>
        </c:dLbls>
        <c:axId val="861355672"/>
        <c:axId val="861359936"/>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200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a:t>ha</a:t>
                </a:r>
                <a:r>
                  <a:rPr lang="ja-JP" altLang="en-US"/>
                  <a:t>あたり材積（</a:t>
                </a:r>
                <a:r>
                  <a:rPr lang="en-US" altLang="ja-JP"/>
                  <a:t>m</a:t>
                </a:r>
                <a:r>
                  <a:rPr lang="en-US" altLang="ja-JP" baseline="30000"/>
                  <a:t>3</a:t>
                </a:r>
                <a:r>
                  <a:rPr lang="en-US" altLang="ja-JP"/>
                  <a:t>/ha</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200"/>
      </c:valAx>
      <c:valAx>
        <c:axId val="861359936"/>
        <c:scaling>
          <c:orientation val="minMax"/>
          <c:max val="70"/>
        </c:scaling>
        <c:delete val="0"/>
        <c:axPos val="r"/>
        <c:title>
          <c:tx>
            <c:rich>
              <a:bodyPr/>
              <a:lstStyle/>
              <a:p>
                <a:pPr>
                  <a:defRPr/>
                </a:pPr>
                <a:r>
                  <a:rPr lang="ja-JP" altLang="en-US"/>
                  <a:t>胸高直径（</a:t>
                </a:r>
                <a:r>
                  <a:rPr lang="en-US" altLang="ja-JP"/>
                  <a:t>cm</a:t>
                </a:r>
                <a:r>
                  <a:rPr lang="ja-JP" altLang="en-US"/>
                  <a:t>）</a:t>
                </a:r>
              </a:p>
            </c:rich>
          </c:tx>
          <c:layout>
            <c:manualLayout>
              <c:xMode val="edge"/>
              <c:yMode val="edge"/>
              <c:x val="0.93758080239969999"/>
              <c:y val="0.28286769709341886"/>
            </c:manualLayout>
          </c:layout>
          <c:overlay val="0"/>
        </c:title>
        <c:numFmt formatCode="0_ " sourceLinked="0"/>
        <c:majorTickMark val="out"/>
        <c:minorTickMark val="none"/>
        <c:tickLblPos val="nextTo"/>
        <c:crossAx val="861355672"/>
        <c:crosses val="max"/>
        <c:crossBetween val="midCat"/>
      </c:valAx>
      <c:valAx>
        <c:axId val="861355672"/>
        <c:scaling>
          <c:orientation val="minMax"/>
        </c:scaling>
        <c:delete val="1"/>
        <c:axPos val="b"/>
        <c:numFmt formatCode="General" sourceLinked="1"/>
        <c:majorTickMark val="out"/>
        <c:minorTickMark val="none"/>
        <c:tickLblPos val="nextTo"/>
        <c:crossAx val="861359936"/>
        <c:crosses val="autoZero"/>
        <c:crossBetween val="midCat"/>
      </c:valAx>
      <c:spPr>
        <a:ln>
          <a:solidFill>
            <a:schemeClr val="tx1"/>
          </a:solidFill>
        </a:ln>
      </c:spPr>
    </c:plotArea>
    <c:legend>
      <c:legendPos val="r"/>
      <c:legendEntry>
        <c:idx val="1"/>
        <c:delete val="1"/>
      </c:legendEntry>
      <c:legendEntry>
        <c:idx val="2"/>
        <c:delete val="1"/>
      </c:legendEntry>
      <c:legendEntry>
        <c:idx val="4"/>
        <c:delete val="1"/>
      </c:legendEntry>
      <c:legendEntry>
        <c:idx val="5"/>
        <c:delete val="1"/>
      </c:legendEntry>
      <c:layout>
        <c:manualLayout>
          <c:xMode val="edge"/>
          <c:yMode val="edge"/>
          <c:x val="0.21142857142857144"/>
          <c:y val="0.15761106250607562"/>
          <c:w val="0.23251443569553809"/>
          <c:h val="0.19342373869932925"/>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樹高</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0"/>
          <c:order val="0"/>
          <c:spPr>
            <a:ln>
              <a:solidFill>
                <a:schemeClr val="accent2"/>
              </a:solidFill>
            </a:ln>
          </c:spPr>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E553-4DE5-9912-88C9397D6095}"/>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直径</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'b（手動）計算用'!$E$121:$E$143</c:f>
              <c:numCache>
                <c:formatCode>0_ </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'b（手動）計算用'!$I$121:$I$143</c:f>
              <c:numCache>
                <c:formatCode>0.0_ </c:formatCode>
                <c:ptCount val="23"/>
                <c:pt idx="0">
                  <c:v>10.864690484458675</c:v>
                </c:pt>
                <c:pt idx="1">
                  <c:v>12.997532164187595</c:v>
                </c:pt>
                <c:pt idx="2">
                  <c:v>14.681216234317283</c:v>
                </c:pt>
                <c:pt idx="3">
                  <c:v>16.075639780939124</c:v>
                </c:pt>
                <c:pt idx="4">
                  <c:v>17.268952412500781</c:v>
                </c:pt>
                <c:pt idx="5">
                  <c:v>20.689414992740517</c:v>
                </c:pt>
                <c:pt idx="6">
                  <c:v>21.570098958025273</c:v>
                </c:pt>
                <c:pt idx="7">
                  <c:v>24.219966295418821</c:v>
                </c:pt>
                <c:pt idx="8">
                  <c:v>24.971859591952061</c:v>
                </c:pt>
                <c:pt idx="9">
                  <c:v>25.624191440452325</c:v>
                </c:pt>
                <c:pt idx="10">
                  <c:v>28.414133202157092</c:v>
                </c:pt>
                <c:pt idx="11">
                  <c:v>28.99967625617175</c:v>
                </c:pt>
                <c:pt idx="12">
                  <c:v>29.51665658497987</c:v>
                </c:pt>
                <c:pt idx="13">
                  <c:v>29.974544964833569</c:v>
                </c:pt>
                <c:pt idx="14">
                  <c:v>30.381124663102433</c:v>
                </c:pt>
                <c:pt idx="15">
                  <c:v>30.742878916480471</c:v>
                </c:pt>
                <c:pt idx="16">
                  <c:v>31.065275325148477</c:v>
                </c:pt>
                <c:pt idx="17">
                  <c:v>31.352976175619716</c:v>
                </c:pt>
                <c:pt idx="18">
                  <c:v>31.609995199543768</c:v>
                </c:pt>
                <c:pt idx="19">
                  <c:v>31.839815490836337</c:v>
                </c:pt>
                <c:pt idx="20">
                  <c:v>32.045479242091872</c:v>
                </c:pt>
                <c:pt idx="21">
                  <c:v>32.229657035477899</c:v>
                </c:pt>
                <c:pt idx="22">
                  <c:v>32.394702281255057</c:v>
                </c:pt>
              </c:numCache>
            </c:numRef>
          </c:yVal>
          <c:smooth val="0"/>
          <c:extLst>
            <c:ext xmlns:c16="http://schemas.microsoft.com/office/drawing/2014/chart" uri="{C3380CC4-5D6E-409C-BE32-E72D297353CC}">
              <c16:uniqueId val="{00000000-B8ED-45D5-83CD-51234E3A2776}"/>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t>直径</a:t>
            </a:r>
            <a:endParaRPr lang="en-US"/>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9.1683430082188641E-2"/>
          <c:y val="0.10248286128413053"/>
          <c:w val="0.90049254152509284"/>
          <c:h val="0.76243036784581031"/>
        </c:manualLayout>
      </c:layout>
      <c:scatterChart>
        <c:scatterStyle val="lineMarker"/>
        <c:varyColors val="0"/>
        <c:ser>
          <c:idx val="0"/>
          <c:order val="0"/>
          <c:tx>
            <c:v>自動</c:v>
          </c:tx>
          <c:marker>
            <c:symbol val="none"/>
          </c:marker>
          <c:xVal>
            <c:numRef>
              <c:f>'a（自動）計算用'!$E$121:$E$143</c:f>
              <c:numCache>
                <c:formatCode>0_ </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'a（自動）計算用'!$I$121:$I$143</c:f>
              <c:numCache>
                <c:formatCode>0.0_ </c:formatCode>
                <c:ptCount val="23"/>
                <c:pt idx="0">
                  <c:v>10.864690484458675</c:v>
                </c:pt>
                <c:pt idx="1">
                  <c:v>12.997532164187595</c:v>
                </c:pt>
                <c:pt idx="2">
                  <c:v>16.173239595983958</c:v>
                </c:pt>
                <c:pt idx="3">
                  <c:v>19.496702437898506</c:v>
                </c:pt>
                <c:pt idx="4">
                  <c:v>20.937433704157126</c:v>
                </c:pt>
                <c:pt idx="5">
                  <c:v>24.437660348985407</c:v>
                </c:pt>
                <c:pt idx="6">
                  <c:v>25.673517661144604</c:v>
                </c:pt>
                <c:pt idx="7">
                  <c:v>26.73387586791668</c:v>
                </c:pt>
                <c:pt idx="8">
                  <c:v>30.267879337195197</c:v>
                </c:pt>
                <c:pt idx="9">
                  <c:v>31.232093526699039</c:v>
                </c:pt>
                <c:pt idx="10">
                  <c:v>32.080410287255276</c:v>
                </c:pt>
                <c:pt idx="11">
                  <c:v>32.829718901864226</c:v>
                </c:pt>
                <c:pt idx="12">
                  <c:v>33.493707057907173</c:v>
                </c:pt>
                <c:pt idx="13">
                  <c:v>34.083615408031037</c:v>
                </c:pt>
                <c:pt idx="14">
                  <c:v>37.902385842542735</c:v>
                </c:pt>
                <c:pt idx="15">
                  <c:v>38.468157660613244</c:v>
                </c:pt>
                <c:pt idx="16">
                  <c:v>38.974401762461959</c:v>
                </c:pt>
                <c:pt idx="17">
                  <c:v>39.427739705926179</c:v>
                </c:pt>
                <c:pt idx="18">
                  <c:v>39.833959259424027</c:v>
                </c:pt>
                <c:pt idx="19">
                  <c:v>40.198151514287055</c:v>
                </c:pt>
                <c:pt idx="20">
                  <c:v>40.524816804805361</c:v>
                </c:pt>
                <c:pt idx="21">
                  <c:v>40.817947756973346</c:v>
                </c:pt>
                <c:pt idx="22">
                  <c:v>41.081095642073592</c:v>
                </c:pt>
              </c:numCache>
            </c:numRef>
          </c:yVal>
          <c:smooth val="0"/>
          <c:extLst>
            <c:ext xmlns:c16="http://schemas.microsoft.com/office/drawing/2014/chart" uri="{C3380CC4-5D6E-409C-BE32-E72D297353CC}">
              <c16:uniqueId val="{00000000-4E37-4C6F-A650-3E9C3107FC0B}"/>
            </c:ext>
          </c:extLst>
        </c:ser>
        <c:ser>
          <c:idx val="1"/>
          <c:order val="1"/>
          <c:tx>
            <c:v>手動</c:v>
          </c:tx>
          <c:marker>
            <c:symbol val="none"/>
          </c:marker>
          <c:xVal>
            <c:numRef>
              <c:f>'b（手動）計算用'!$E$121:$E$143</c:f>
              <c:numCache>
                <c:formatCode>0_ </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'b（手動）計算用'!$I$121:$I$143</c:f>
              <c:numCache>
                <c:formatCode>0.0_ </c:formatCode>
                <c:ptCount val="23"/>
                <c:pt idx="0">
                  <c:v>10.864690484458675</c:v>
                </c:pt>
                <c:pt idx="1">
                  <c:v>12.997532164187595</c:v>
                </c:pt>
                <c:pt idx="2">
                  <c:v>14.681216234317283</c:v>
                </c:pt>
                <c:pt idx="3">
                  <c:v>16.075639780939124</c:v>
                </c:pt>
                <c:pt idx="4">
                  <c:v>17.268952412500781</c:v>
                </c:pt>
                <c:pt idx="5">
                  <c:v>20.689414992740517</c:v>
                </c:pt>
                <c:pt idx="6">
                  <c:v>21.570098958025273</c:v>
                </c:pt>
                <c:pt idx="7">
                  <c:v>24.219966295418821</c:v>
                </c:pt>
                <c:pt idx="8">
                  <c:v>24.971859591952061</c:v>
                </c:pt>
                <c:pt idx="9">
                  <c:v>25.624191440452325</c:v>
                </c:pt>
                <c:pt idx="10">
                  <c:v>28.414133202157092</c:v>
                </c:pt>
                <c:pt idx="11">
                  <c:v>28.99967625617175</c:v>
                </c:pt>
                <c:pt idx="12">
                  <c:v>29.51665658497987</c:v>
                </c:pt>
                <c:pt idx="13">
                  <c:v>29.974544964833569</c:v>
                </c:pt>
                <c:pt idx="14">
                  <c:v>30.381124663102433</c:v>
                </c:pt>
                <c:pt idx="15">
                  <c:v>30.742878916480471</c:v>
                </c:pt>
                <c:pt idx="16">
                  <c:v>31.065275325148477</c:v>
                </c:pt>
                <c:pt idx="17">
                  <c:v>31.352976175619716</c:v>
                </c:pt>
                <c:pt idx="18">
                  <c:v>31.609995199543768</c:v>
                </c:pt>
                <c:pt idx="19">
                  <c:v>31.839815490836337</c:v>
                </c:pt>
                <c:pt idx="20">
                  <c:v>32.045479242091872</c:v>
                </c:pt>
                <c:pt idx="21">
                  <c:v>32.229657035477899</c:v>
                </c:pt>
                <c:pt idx="22">
                  <c:v>32.394702281255057</c:v>
                </c:pt>
              </c:numCache>
            </c:numRef>
          </c:yVal>
          <c:smooth val="0"/>
          <c:extLst>
            <c:ext xmlns:c16="http://schemas.microsoft.com/office/drawing/2014/chart" uri="{C3380CC4-5D6E-409C-BE32-E72D297353CC}">
              <c16:uniqueId val="{00000001-4E37-4C6F-A650-3E9C3107FC0B}"/>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10"/>
      </c:valAx>
      <c:spPr>
        <a:ln>
          <a:solidFill>
            <a:schemeClr val="tx1"/>
          </a:solidFill>
        </a:ln>
      </c:spPr>
    </c:plotArea>
    <c:legend>
      <c:legendPos val="l"/>
      <c:layout>
        <c:manualLayout>
          <c:xMode val="edge"/>
          <c:yMode val="edge"/>
          <c:x val="0.13625304136253041"/>
          <c:y val="0.16744727804546822"/>
          <c:w val="0.22384428223844283"/>
          <c:h val="0.1879578485525130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材積</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206.25242010722363</c:v>
                </c:pt>
                <c:pt idx="9">
                  <c:v>222.07062587232733</c:v>
                </c:pt>
                <c:pt idx="10">
                  <c:v>238.02044855255423</c:v>
                </c:pt>
                <c:pt idx="11">
                  <c:v>254.07375925567121</c:v>
                </c:pt>
                <c:pt idx="12">
                  <c:v>270.20521635072851</c:v>
                </c:pt>
                <c:pt idx="13">
                  <c:v>286.39196613932035</c:v>
                </c:pt>
                <c:pt idx="14">
                  <c:v>302.61337818399443</c:v>
                </c:pt>
                <c:pt idx="15">
                  <c:v>318.85081145432542</c:v>
                </c:pt>
                <c:pt idx="16">
                  <c:v>335.0874076992435</c:v>
                </c:pt>
                <c:pt idx="17">
                  <c:v>351.30790877187343</c:v>
                </c:pt>
                <c:pt idx="18">
                  <c:v>367.49849497280127</c:v>
                </c:pt>
                <c:pt idx="19">
                  <c:v>383.64664181195809</c:v>
                </c:pt>
                <c:pt idx="20">
                  <c:v>399.74099290332487</c:v>
                </c:pt>
                <c:pt idx="21">
                  <c:v>365.33911824171986</c:v>
                </c:pt>
                <c:pt idx="22">
                  <c:v>381.0286735823363</c:v>
                </c:pt>
                <c:pt idx="23">
                  <c:v>396.69938549541985</c:v>
                </c:pt>
                <c:pt idx="24">
                  <c:v>412.33986008616057</c:v>
                </c:pt>
                <c:pt idx="25">
                  <c:v>427.93958071270151</c:v>
                </c:pt>
                <c:pt idx="26">
                  <c:v>443.48884230601595</c:v>
                </c:pt>
                <c:pt idx="27">
                  <c:v>458.97869078643936</c:v>
                </c:pt>
                <c:pt idx="28">
                  <c:v>474.40086720402758</c:v>
                </c:pt>
                <c:pt idx="29">
                  <c:v>489.74775624879317</c:v>
                </c:pt>
                <c:pt idx="30">
                  <c:v>505.01233879756074</c:v>
                </c:pt>
                <c:pt idx="31">
                  <c:v>477.57007223786013</c:v>
                </c:pt>
                <c:pt idx="32">
                  <c:v>491.95243478821027</c:v>
                </c:pt>
                <c:pt idx="33">
                  <c:v>506.25350404752442</c:v>
                </c:pt>
                <c:pt idx="34">
                  <c:v>520.46767717454259</c:v>
                </c:pt>
                <c:pt idx="35">
                  <c:v>534.5897735514892</c:v>
                </c:pt>
                <c:pt idx="36">
                  <c:v>548.61500650882363</c:v>
                </c:pt>
                <c:pt idx="37">
                  <c:v>562.53895710002121</c:v>
                </c:pt>
                <c:pt idx="38">
                  <c:v>576.35754978387433</c:v>
                </c:pt>
                <c:pt idx="39">
                  <c:v>590.0670298803758</c:v>
                </c:pt>
                <c:pt idx="40">
                  <c:v>603.66394267455814</c:v>
                </c:pt>
                <c:pt idx="41">
                  <c:v>617.14511405063104</c:v>
                </c:pt>
                <c:pt idx="42">
                  <c:v>630.50763254631204</c:v>
                </c:pt>
                <c:pt idx="43">
                  <c:v>643.74883272445038</c:v>
                </c:pt>
                <c:pt idx="44">
                  <c:v>656.8662797657845</c:v>
                </c:pt>
                <c:pt idx="45">
                  <c:v>669.85775519306276</c:v>
                </c:pt>
                <c:pt idx="46">
                  <c:v>627.20195249777566</c:v>
                </c:pt>
                <c:pt idx="47">
                  <c:v>639.35332151273576</c:v>
                </c:pt>
                <c:pt idx="48">
                  <c:v>651.3870282665107</c:v>
                </c:pt>
                <c:pt idx="49">
                  <c:v>663.30124143815226</c:v>
                </c:pt>
                <c:pt idx="50">
                  <c:v>675.09429828657414</c:v>
                </c:pt>
                <c:pt idx="51">
                  <c:v>686.7646954920225</c:v>
                </c:pt>
                <c:pt idx="52">
                  <c:v>698.31108061806879</c:v>
                </c:pt>
                <c:pt idx="53">
                  <c:v>709.73224414823119</c:v>
                </c:pt>
                <c:pt idx="54">
                  <c:v>721.02711205409912</c:v>
                </c:pt>
                <c:pt idx="55">
                  <c:v>732.19473885451475</c:v>
                </c:pt>
                <c:pt idx="56">
                  <c:v>743.23430112791868</c:v>
                </c:pt>
                <c:pt idx="57">
                  <c:v>754.14509144237525</c:v>
                </c:pt>
                <c:pt idx="58">
                  <c:v>764.92651267016663</c:v>
                </c:pt>
                <c:pt idx="59">
                  <c:v>775.57807265599365</c:v>
                </c:pt>
                <c:pt idx="60">
                  <c:v>786.09937920999516</c:v>
                </c:pt>
                <c:pt idx="61">
                  <c:v>796.49013539879184</c:v>
                </c:pt>
                <c:pt idx="62">
                  <c:v>806.75013510965039</c:v>
                </c:pt>
                <c:pt idx="63">
                  <c:v>816.87925886474829</c:v>
                </c:pt>
                <c:pt idx="64">
                  <c:v>826.8774698641954</c:v>
                </c:pt>
                <c:pt idx="65">
                  <c:v>836.74481023816713</c:v>
                </c:pt>
                <c:pt idx="66">
                  <c:v>846.48139749002939</c:v>
                </c:pt>
                <c:pt idx="67">
                  <c:v>856.08742111384447</c:v>
                </c:pt>
                <c:pt idx="68">
                  <c:v>865.56313937103948</c:v>
                </c:pt>
                <c:pt idx="69">
                  <c:v>874.90887621232446</c:v>
                </c:pt>
                <c:pt idx="70">
                  <c:v>884.12501833224314</c:v>
                </c:pt>
                <c:pt idx="71">
                  <c:v>893.21201234483522</c:v>
                </c:pt>
                <c:pt idx="72">
                  <c:v>902.17036207008016</c:v>
                </c:pt>
                <c:pt idx="73">
                  <c:v>911.00062592173481</c:v>
                </c:pt>
                <c:pt idx="74">
                  <c:v>919.70341438820628</c:v>
                </c:pt>
                <c:pt idx="75">
                  <c:v>928.27938759894892</c:v>
                </c:pt>
                <c:pt idx="76">
                  <c:v>936.72925296973722</c:v>
                </c:pt>
                <c:pt idx="77">
                  <c:v>945.05376292090875</c:v>
                </c:pt>
                <c:pt idx="78">
                  <c:v>953.25371266339118</c:v>
                </c:pt>
                <c:pt idx="79">
                  <c:v>961.32993804796956</c:v>
                </c:pt>
                <c:pt idx="80">
                  <c:v>969.28331347386165</c:v>
                </c:pt>
                <c:pt idx="81">
                  <c:v>977.11474985317045</c:v>
                </c:pt>
                <c:pt idx="82">
                  <c:v>984.8251926283084</c:v>
                </c:pt>
                <c:pt idx="83">
                  <c:v>992.41561983991278</c:v>
                </c:pt>
                <c:pt idx="84">
                  <c:v>999.8870402431611</c:v>
                </c:pt>
                <c:pt idx="85">
                  <c:v>1007.2404914707599</c:v>
                </c:pt>
                <c:pt idx="86">
                  <c:v>1014.4770382411645</c:v>
                </c:pt>
                <c:pt idx="87">
                  <c:v>1021.5977706108847</c:v>
                </c:pt>
                <c:pt idx="88">
                  <c:v>1028.6038022699711</c:v>
                </c:pt>
                <c:pt idx="89">
                  <c:v>1035.4962688799205</c:v>
                </c:pt>
                <c:pt idx="90">
                  <c:v>1042.2763264534988</c:v>
                </c:pt>
                <c:pt idx="91">
                  <c:v>1048.9451497760483</c:v>
                </c:pt>
                <c:pt idx="92">
                  <c:v>1055.5039308679968</c:v>
                </c:pt>
                <c:pt idx="93">
                  <c:v>1061.9538774883767</c:v>
                </c:pt>
                <c:pt idx="94">
                  <c:v>1068.296211679213</c:v>
                </c:pt>
                <c:pt idx="95">
                  <c:v>1074.5321683507377</c:v>
                </c:pt>
                <c:pt idx="96">
                  <c:v>1080.6629939073521</c:v>
                </c:pt>
                <c:pt idx="97">
                  <c:v>1086.68994491435</c:v>
                </c:pt>
                <c:pt idx="98">
                  <c:v>1092.6142868053705</c:v>
                </c:pt>
                <c:pt idx="99">
                  <c:v>1098.4372926305698</c:v>
                </c:pt>
                <c:pt idx="100">
                  <c:v>1104.1602418454659</c:v>
                </c:pt>
                <c:pt idx="101">
                  <c:v>1109.7844191404151</c:v>
                </c:pt>
                <c:pt idx="102">
                  <c:v>1115.3111133106115</c:v>
                </c:pt>
                <c:pt idx="103">
                  <c:v>1120.7416161664926</c:v>
                </c:pt>
                <c:pt idx="104">
                  <c:v>1126.0772214843739</c:v>
                </c:pt>
                <c:pt idx="105">
                  <c:v>1131.3192239971149</c:v>
                </c:pt>
                <c:pt idx="106">
                  <c:v>1136.4689184245315</c:v>
                </c:pt>
                <c:pt idx="107">
                  <c:v>1141.5275985432684</c:v>
                </c:pt>
                <c:pt idx="108">
                  <c:v>1146.4965562957527</c:v>
                </c:pt>
                <c:pt idx="109">
                  <c:v>1151.3770809378373</c:v>
                </c:pt>
                <c:pt idx="110">
                  <c:v>1156.1704582246621</c:v>
                </c:pt>
              </c:numCache>
            </c:numRef>
          </c:yVal>
          <c:smooth val="0"/>
          <c:extLst>
            <c:ext xmlns:c16="http://schemas.microsoft.com/office/drawing/2014/chart" uri="{C3380CC4-5D6E-409C-BE32-E72D297353CC}">
              <c16:uniqueId val="{00000000-5FB8-4EE3-A8F6-567CE3292CCF}"/>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5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密度</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2284.3753976275302</c:v>
                </c:pt>
                <c:pt idx="9">
                  <c:v>2269.020710111874</c:v>
                </c:pt>
                <c:pt idx="10">
                  <c:v>2253.7147793278023</c:v>
                </c:pt>
                <c:pt idx="11">
                  <c:v>2238.4875443031005</c:v>
                </c:pt>
                <c:pt idx="12">
                  <c:v>2223.3648500458767</c:v>
                </c:pt>
                <c:pt idx="13">
                  <c:v>2208.3689082170317</c:v>
                </c:pt>
                <c:pt idx="14">
                  <c:v>2193.5187114556147</c:v>
                </c:pt>
                <c:pt idx="15">
                  <c:v>2178.8304046181001</c:v>
                </c:pt>
                <c:pt idx="16">
                  <c:v>2164.317616464064</c:v>
                </c:pt>
                <c:pt idx="17">
                  <c:v>2149.991755359506</c:v>
                </c:pt>
                <c:pt idx="18">
                  <c:v>2135.8622724644028</c:v>
                </c:pt>
                <c:pt idx="19">
                  <c:v>2121.9368956824837</c:v>
                </c:pt>
                <c:pt idx="20">
                  <c:v>2108.2218374180625</c:v>
                </c:pt>
                <c:pt idx="21">
                  <c:v>1468.2218374180625</c:v>
                </c:pt>
                <c:pt idx="22">
                  <c:v>1468.2218374180625</c:v>
                </c:pt>
                <c:pt idx="23">
                  <c:v>1468.2218374180625</c:v>
                </c:pt>
                <c:pt idx="24">
                  <c:v>1468.2218374180625</c:v>
                </c:pt>
                <c:pt idx="25">
                  <c:v>1468.2218374180625</c:v>
                </c:pt>
                <c:pt idx="26">
                  <c:v>1468.2218374180625</c:v>
                </c:pt>
                <c:pt idx="27">
                  <c:v>1468.2218374180625</c:v>
                </c:pt>
                <c:pt idx="28">
                  <c:v>1468.2218374180625</c:v>
                </c:pt>
                <c:pt idx="29">
                  <c:v>1468.2218374180625</c:v>
                </c:pt>
                <c:pt idx="30">
                  <c:v>1468.2218374180625</c:v>
                </c:pt>
                <c:pt idx="31">
                  <c:v>1168.2218374180625</c:v>
                </c:pt>
                <c:pt idx="32">
                  <c:v>1168.2218374180625</c:v>
                </c:pt>
                <c:pt idx="33">
                  <c:v>1168.2218374180625</c:v>
                </c:pt>
                <c:pt idx="34">
                  <c:v>1168.2218374180625</c:v>
                </c:pt>
                <c:pt idx="35">
                  <c:v>1168.2218374180625</c:v>
                </c:pt>
                <c:pt idx="36">
                  <c:v>1168.2218374180625</c:v>
                </c:pt>
                <c:pt idx="37">
                  <c:v>1168.2218374180625</c:v>
                </c:pt>
                <c:pt idx="38">
                  <c:v>1168.2218374180625</c:v>
                </c:pt>
                <c:pt idx="39">
                  <c:v>1168.2218374180625</c:v>
                </c:pt>
                <c:pt idx="40">
                  <c:v>1168.2218374180625</c:v>
                </c:pt>
                <c:pt idx="41">
                  <c:v>1168.2218374180625</c:v>
                </c:pt>
                <c:pt idx="42">
                  <c:v>1168.2218374180625</c:v>
                </c:pt>
                <c:pt idx="43">
                  <c:v>1168.2218374180625</c:v>
                </c:pt>
                <c:pt idx="44">
                  <c:v>1168.2218374180625</c:v>
                </c:pt>
                <c:pt idx="45">
                  <c:v>1168.2218374180625</c:v>
                </c:pt>
                <c:pt idx="46">
                  <c:v>928.22183741806248</c:v>
                </c:pt>
                <c:pt idx="47">
                  <c:v>928.22183741806248</c:v>
                </c:pt>
                <c:pt idx="48">
                  <c:v>928.22183741806248</c:v>
                </c:pt>
                <c:pt idx="49">
                  <c:v>928.22183741806248</c:v>
                </c:pt>
                <c:pt idx="50">
                  <c:v>928.22183741806248</c:v>
                </c:pt>
                <c:pt idx="51">
                  <c:v>928.22183741806248</c:v>
                </c:pt>
                <c:pt idx="52">
                  <c:v>928.22183741806248</c:v>
                </c:pt>
                <c:pt idx="53">
                  <c:v>928.22183741806248</c:v>
                </c:pt>
                <c:pt idx="54">
                  <c:v>928.22183741806248</c:v>
                </c:pt>
                <c:pt idx="55">
                  <c:v>928.22183741806248</c:v>
                </c:pt>
                <c:pt idx="56">
                  <c:v>928.22183741806248</c:v>
                </c:pt>
                <c:pt idx="57">
                  <c:v>928.22183741806248</c:v>
                </c:pt>
                <c:pt idx="58">
                  <c:v>928.22183741806248</c:v>
                </c:pt>
                <c:pt idx="59">
                  <c:v>928.22183741806248</c:v>
                </c:pt>
                <c:pt idx="60">
                  <c:v>928.22183741806248</c:v>
                </c:pt>
                <c:pt idx="61">
                  <c:v>928.22183741806248</c:v>
                </c:pt>
                <c:pt idx="62">
                  <c:v>928.22183741806248</c:v>
                </c:pt>
                <c:pt idx="63">
                  <c:v>928.22183741806248</c:v>
                </c:pt>
                <c:pt idx="64">
                  <c:v>928.22183741806248</c:v>
                </c:pt>
                <c:pt idx="65">
                  <c:v>928.22183741806248</c:v>
                </c:pt>
                <c:pt idx="66">
                  <c:v>928.22183741806248</c:v>
                </c:pt>
                <c:pt idx="67">
                  <c:v>928.22183741806248</c:v>
                </c:pt>
                <c:pt idx="68">
                  <c:v>928.22183741806248</c:v>
                </c:pt>
                <c:pt idx="69">
                  <c:v>928.22183741806248</c:v>
                </c:pt>
                <c:pt idx="70">
                  <c:v>928.22183741806248</c:v>
                </c:pt>
                <c:pt idx="71">
                  <c:v>928.22183741806248</c:v>
                </c:pt>
                <c:pt idx="72">
                  <c:v>928.22183741806248</c:v>
                </c:pt>
                <c:pt idx="73">
                  <c:v>928.22183741806248</c:v>
                </c:pt>
                <c:pt idx="74">
                  <c:v>928.22183741806248</c:v>
                </c:pt>
                <c:pt idx="75">
                  <c:v>928.22183741806248</c:v>
                </c:pt>
                <c:pt idx="76">
                  <c:v>928.22183741806248</c:v>
                </c:pt>
                <c:pt idx="77">
                  <c:v>928.22183741806248</c:v>
                </c:pt>
                <c:pt idx="78">
                  <c:v>928.22183741806248</c:v>
                </c:pt>
                <c:pt idx="79">
                  <c:v>928.22183741806248</c:v>
                </c:pt>
                <c:pt idx="80">
                  <c:v>928.22183741806248</c:v>
                </c:pt>
                <c:pt idx="81">
                  <c:v>928.22183741806248</c:v>
                </c:pt>
                <c:pt idx="82">
                  <c:v>928.22183741806248</c:v>
                </c:pt>
                <c:pt idx="83">
                  <c:v>928.22183741806248</c:v>
                </c:pt>
                <c:pt idx="84">
                  <c:v>928.22183741806248</c:v>
                </c:pt>
                <c:pt idx="85">
                  <c:v>928.22183741806248</c:v>
                </c:pt>
                <c:pt idx="86">
                  <c:v>928.22183741806248</c:v>
                </c:pt>
                <c:pt idx="87">
                  <c:v>928.22183741806248</c:v>
                </c:pt>
                <c:pt idx="88">
                  <c:v>928.22183741806248</c:v>
                </c:pt>
                <c:pt idx="89">
                  <c:v>928.22183741806248</c:v>
                </c:pt>
                <c:pt idx="90">
                  <c:v>928.22183741806248</c:v>
                </c:pt>
                <c:pt idx="91">
                  <c:v>928.22183741806248</c:v>
                </c:pt>
                <c:pt idx="92">
                  <c:v>928.22183741806248</c:v>
                </c:pt>
                <c:pt idx="93">
                  <c:v>928.22183741806248</c:v>
                </c:pt>
                <c:pt idx="94">
                  <c:v>928.22183741806248</c:v>
                </c:pt>
                <c:pt idx="95">
                  <c:v>928.22183741806248</c:v>
                </c:pt>
                <c:pt idx="96">
                  <c:v>928.22183741806248</c:v>
                </c:pt>
                <c:pt idx="97">
                  <c:v>928.22183741806248</c:v>
                </c:pt>
                <c:pt idx="98">
                  <c:v>928.22183741806248</c:v>
                </c:pt>
                <c:pt idx="99">
                  <c:v>928.22183741806248</c:v>
                </c:pt>
                <c:pt idx="100">
                  <c:v>928.22183741806248</c:v>
                </c:pt>
                <c:pt idx="101">
                  <c:v>928.22183741806248</c:v>
                </c:pt>
                <c:pt idx="102">
                  <c:v>928.22183741806248</c:v>
                </c:pt>
                <c:pt idx="103">
                  <c:v>928.22183741806248</c:v>
                </c:pt>
                <c:pt idx="104">
                  <c:v>928.22183741806248</c:v>
                </c:pt>
                <c:pt idx="105">
                  <c:v>928.22183741806248</c:v>
                </c:pt>
                <c:pt idx="106">
                  <c:v>928.22183741806248</c:v>
                </c:pt>
                <c:pt idx="107">
                  <c:v>928.22183741806248</c:v>
                </c:pt>
                <c:pt idx="108">
                  <c:v>928.22183741806248</c:v>
                </c:pt>
                <c:pt idx="109">
                  <c:v>928.22183741806248</c:v>
                </c:pt>
                <c:pt idx="110">
                  <c:v>928.22183741806248</c:v>
                </c:pt>
              </c:numCache>
            </c:numRef>
          </c:yVal>
          <c:smooth val="0"/>
          <c:extLst>
            <c:ext xmlns:c16="http://schemas.microsoft.com/office/drawing/2014/chart" uri="{C3380CC4-5D6E-409C-BE32-E72D297353CC}">
              <c16:uniqueId val="{00000000-1B89-4E06-85F8-381800731F34}"/>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200"/>
      </c:valAx>
      <c:spPr>
        <a:ln>
          <a:solidFill>
            <a:schemeClr val="tx1"/>
          </a:solidFill>
        </a:ln>
      </c:spPr>
    </c:plotArea>
    <c:plotVisOnly val="1"/>
    <c:dispBlanksAs val="span"/>
    <c:showDLblsOverMax val="0"/>
  </c:chart>
  <c:spPr>
    <a:ln>
      <a:noFill/>
    </a:ln>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Ry</a:t>
            </a:r>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'b（手動）計算用'!$E$5:$E$115</c:f>
              <c:numCache>
                <c:formatCode>0_ </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'b（手動）計算用'!$T$5:$T$115</c:f>
              <c:numCache>
                <c:formatCode>0.00_ </c:formatCode>
                <c:ptCount val="111"/>
                <c:pt idx="0">
                  <c:v>0.60125823799861267</c:v>
                </c:pt>
                <c:pt idx="1">
                  <c:v>0.63098882863954608</c:v>
                </c:pt>
                <c:pt idx="2">
                  <c:v>0.65508410705954601</c:v>
                </c:pt>
                <c:pt idx="3">
                  <c:v>0.67860045290781412</c:v>
                </c:pt>
                <c:pt idx="4">
                  <c:v>0.70028287914285858</c:v>
                </c:pt>
                <c:pt idx="5">
                  <c:v>0.72030721338176495</c:v>
                </c:pt>
                <c:pt idx="6">
                  <c:v>0.73883152187549528</c:v>
                </c:pt>
                <c:pt idx="7">
                  <c:v>0.75599749852495846</c:v>
                </c:pt>
                <c:pt idx="8">
                  <c:v>0.77193195454356833</c:v>
                </c:pt>
                <c:pt idx="9">
                  <c:v>0.78674829871235352</c:v>
                </c:pt>
                <c:pt idx="10">
                  <c:v>0.800547946229059</c:v>
                </c:pt>
                <c:pt idx="11">
                  <c:v>0.81342162423292941</c:v>
                </c:pt>
                <c:pt idx="12">
                  <c:v>0.8254505606168937</c:v>
                </c:pt>
                <c:pt idx="13">
                  <c:v>0.8367075538726243</c:v>
                </c:pt>
                <c:pt idx="14">
                  <c:v>0.847257928138893</c:v>
                </c:pt>
                <c:pt idx="15">
                  <c:v>0.85716038107812498</c:v>
                </c:pt>
                <c:pt idx="16">
                  <c:v>0.8664677338127047</c:v>
                </c:pt>
                <c:pt idx="17">
                  <c:v>0.87522759263428851</c:v>
                </c:pt>
                <c:pt idx="18">
                  <c:v>0.88348293201912387</c:v>
                </c:pt>
                <c:pt idx="19">
                  <c:v>0.89127260793435648</c:v>
                </c:pt>
                <c:pt idx="20">
                  <c:v>0.78600989875054428</c:v>
                </c:pt>
                <c:pt idx="21">
                  <c:v>0.79574610415099534</c:v>
                </c:pt>
                <c:pt idx="22">
                  <c:v>0.80506254772501873</c:v>
                </c:pt>
                <c:pt idx="23">
                  <c:v>0.81398305132384063</c:v>
                </c:pt>
                <c:pt idx="24">
                  <c:v>0.8225298030867102</c:v>
                </c:pt>
                <c:pt idx="25">
                  <c:v>0.83072348079705605</c:v>
                </c:pt>
                <c:pt idx="26">
                  <c:v>0.83858336606409445</c:v>
                </c:pt>
                <c:pt idx="27">
                  <c:v>0.846127449811794</c:v>
                </c:pt>
                <c:pt idx="28">
                  <c:v>0.85337252959774634</c:v>
                </c:pt>
                <c:pt idx="29">
                  <c:v>0.86033429930030292</c:v>
                </c:pt>
                <c:pt idx="30">
                  <c:v>0.7950918943752705</c:v>
                </c:pt>
                <c:pt idx="31">
                  <c:v>0.80190419023908899</c:v>
                </c:pt>
                <c:pt idx="32">
                  <c:v>0.80847496955283182</c:v>
                </c:pt>
                <c:pt idx="33">
                  <c:v>0.8148154085531526</c:v>
                </c:pt>
                <c:pt idx="34">
                  <c:v>0.82093604150225286</c:v>
                </c:pt>
                <c:pt idx="35">
                  <c:v>0.82684680260094723</c:v>
                </c:pt>
                <c:pt idx="36">
                  <c:v>0.83255706503613469</c:v>
                </c:pt>
                <c:pt idx="37">
                  <c:v>0.83807567734366162</c:v>
                </c:pt>
                <c:pt idx="38">
                  <c:v>0.84341099726188939</c:v>
                </c:pt>
                <c:pt idx="39">
                  <c:v>0.84857092324414829</c:v>
                </c:pt>
                <c:pt idx="40">
                  <c:v>0.85356292379018306</c:v>
                </c:pt>
                <c:pt idx="41">
                  <c:v>0.85839406474812752</c:v>
                </c:pt>
                <c:pt idx="42">
                  <c:v>0.86307103472971114</c:v>
                </c:pt>
                <c:pt idx="43">
                  <c:v>0.86760016877260104</c:v>
                </c:pt>
                <c:pt idx="44">
                  <c:v>0.87198747037510638</c:v>
                </c:pt>
                <c:pt idx="45">
                  <c:v>0.80439427400817853</c:v>
                </c:pt>
                <c:pt idx="46">
                  <c:v>0.80876774070768742</c:v>
                </c:pt>
                <c:pt idx="47">
                  <c:v>0.81301399042616374</c:v>
                </c:pt>
                <c:pt idx="48">
                  <c:v>0.81713765424940887</c:v>
                </c:pt>
                <c:pt idx="49">
                  <c:v>0.82114314843803204</c:v>
                </c:pt>
                <c:pt idx="50">
                  <c:v>0.82503468631291488</c:v>
                </c:pt>
                <c:pt idx="51">
                  <c:v>0.82881628942465069</c:v>
                </c:pt>
                <c:pt idx="52">
                  <c:v>0.83249179805089135</c:v>
                </c:pt>
                <c:pt idx="53">
                  <c:v>0.83606488106303734</c:v>
                </c:pt>
                <c:pt idx="54">
                  <c:v>0.83953904520126821</c:v>
                </c:pt>
                <c:pt idx="55">
                  <c:v>0.84291764379458067</c:v>
                </c:pt>
                <c:pt idx="56">
                  <c:v>0.8462038849602882</c:v>
                </c:pt>
                <c:pt idx="57">
                  <c:v>0.84940083931529942</c:v>
                </c:pt>
                <c:pt idx="58">
                  <c:v>0.85251144722950845</c:v>
                </c:pt>
                <c:pt idx="59">
                  <c:v>0.85553852564971589</c:v>
                </c:pt>
                <c:pt idx="60">
                  <c:v>0.85848477452072958</c:v>
                </c:pt>
                <c:pt idx="61">
                  <c:v>0.86135278282860428</c:v>
                </c:pt>
                <c:pt idx="62">
                  <c:v>0.86414503428940026</c:v>
                </c:pt>
                <c:pt idx="63">
                  <c:v>0.86686391270536978</c:v>
                </c:pt>
                <c:pt idx="64">
                  <c:v>0.86951170700907998</c:v>
                </c:pt>
                <c:pt idx="65">
                  <c:v>0.87209061601469307</c:v>
                </c:pt>
                <c:pt idx="66">
                  <c:v>0.87460275289440148</c:v>
                </c:pt>
                <c:pt idx="67">
                  <c:v>0.87705014939687964</c:v>
                </c:pt>
                <c:pt idx="68">
                  <c:v>0.87943475982355923</c:v>
                </c:pt>
                <c:pt idx="69">
                  <c:v>0.88175846477752406</c:v>
                </c:pt>
                <c:pt idx="70">
                  <c:v>0.88402307469890928</c:v>
                </c:pt>
                <c:pt idx="71">
                  <c:v>0.88623033319980649</c:v>
                </c:pt>
                <c:pt idx="72">
                  <c:v>0.88838192021087825</c:v>
                </c:pt>
                <c:pt idx="73">
                  <c:v>0.89047945495110792</c:v>
                </c:pt>
                <c:pt idx="74">
                  <c:v>0.89252449873142026</c:v>
                </c:pt>
                <c:pt idx="75">
                  <c:v>0.89451855760222487</c:v>
                </c:pt>
                <c:pt idx="76">
                  <c:v>0.89646308485433035</c:v>
                </c:pt>
                <c:pt idx="77">
                  <c:v>0.89835948338207672</c:v>
                </c:pt>
                <c:pt idx="78">
                  <c:v>0.90020910791700015</c:v>
                </c:pt>
                <c:pt idx="79">
                  <c:v>0.90201326713983332</c:v>
                </c:pt>
                <c:pt idx="80">
                  <c:v>0.9037732256781551</c:v>
                </c:pt>
                <c:pt idx="81">
                  <c:v>0.90549020599656638</c:v>
                </c:pt>
                <c:pt idx="82">
                  <c:v>0.90716539018583853</c:v>
                </c:pt>
                <c:pt idx="83">
                  <c:v>0.908799921657089</c:v>
                </c:pt>
                <c:pt idx="84">
                  <c:v>0.91039490674667456</c:v>
                </c:pt>
                <c:pt idx="85">
                  <c:v>0.91195141623712528</c:v>
                </c:pt>
                <c:pt idx="86">
                  <c:v>0.91347048679914067</c:v>
                </c:pt>
                <c:pt idx="87">
                  <c:v>0.91495312235933901</c:v>
                </c:pt>
                <c:pt idx="88">
                  <c:v>0.91640029539818046</c:v>
                </c:pt>
                <c:pt idx="89">
                  <c:v>0.91781294818219716</c:v>
                </c:pt>
                <c:pt idx="90">
                  <c:v>0.91919199393442663</c:v>
                </c:pt>
                <c:pt idx="91">
                  <c:v>0.9205383179466865</c:v>
                </c:pt>
                <c:pt idx="92">
                  <c:v>0.92185277863712056</c:v>
                </c:pt>
                <c:pt idx="93">
                  <c:v>0.92313620855622114</c:v>
                </c:pt>
                <c:pt idx="94">
                  <c:v>0.92438941534434294</c:v>
                </c:pt>
                <c:pt idx="95">
                  <c:v>0.92561318264353531</c:v>
                </c:pt>
                <c:pt idx="96">
                  <c:v>0.92680827096633767</c:v>
                </c:pt>
                <c:pt idx="97">
                  <c:v>0.92797541852402865</c:v>
                </c:pt>
                <c:pt idx="98">
                  <c:v>0.92911534201665624</c:v>
                </c:pt>
                <c:pt idx="99">
                  <c:v>0.93022873738703615</c:v>
                </c:pt>
                <c:pt idx="100">
                  <c:v>0.93131628054076143</c:v>
                </c:pt>
                <c:pt idx="101">
                  <c:v>0.93237862803415372</c:v>
                </c:pt>
                <c:pt idx="102">
                  <c:v>0.93341641773194439</c:v>
                </c:pt>
                <c:pt idx="103">
                  <c:v>0.93443026943638341</c:v>
                </c:pt>
                <c:pt idx="104">
                  <c:v>0.93542078548934682</c:v>
                </c:pt>
                <c:pt idx="105">
                  <c:v>0.93638855134893817</c:v>
                </c:pt>
                <c:pt idx="106">
                  <c:v>0.93733413614195771</c:v>
                </c:pt>
                <c:pt idx="107">
                  <c:v>0.93825809319355558</c:v>
                </c:pt>
                <c:pt idx="108">
                  <c:v>0.93916096053527975</c:v>
                </c:pt>
                <c:pt idx="109">
                  <c:v>0.94004326139266903</c:v>
                </c:pt>
                <c:pt idx="110">
                  <c:v>0.94090550465345768</c:v>
                </c:pt>
              </c:numCache>
            </c:numRef>
          </c:yVal>
          <c:smooth val="0"/>
          <c:extLst>
            <c:ext xmlns:c16="http://schemas.microsoft.com/office/drawing/2014/chart" uri="{C3380CC4-5D6E-409C-BE32-E72D297353CC}">
              <c16:uniqueId val="{00000000-12E6-4147-811C-A15771C65B7C}"/>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5.000000000000001E-2"/>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樹高</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spPr>
            <a:ln>
              <a:solidFill>
                <a:schemeClr val="accent2"/>
              </a:solidFill>
            </a:ln>
          </c:spPr>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5271-4EB1-A0C5-C139C10965AE}"/>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直径</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'a（自動）計算用'!$D$121:$D$143</c:f>
              <c:numCache>
                <c:formatCode>General</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'a（自動）計算用'!$I$121:$I$143</c:f>
              <c:numCache>
                <c:formatCode>0.0_ </c:formatCode>
                <c:ptCount val="23"/>
                <c:pt idx="0">
                  <c:v>10.864690484458675</c:v>
                </c:pt>
                <c:pt idx="1">
                  <c:v>12.997532164187595</c:v>
                </c:pt>
                <c:pt idx="2">
                  <c:v>16.173239595983958</c:v>
                </c:pt>
                <c:pt idx="3">
                  <c:v>19.496702437898506</c:v>
                </c:pt>
                <c:pt idx="4">
                  <c:v>20.937433704157126</c:v>
                </c:pt>
                <c:pt idx="5">
                  <c:v>24.437660348985407</c:v>
                </c:pt>
                <c:pt idx="6">
                  <c:v>25.673517661144604</c:v>
                </c:pt>
                <c:pt idx="7">
                  <c:v>26.73387586791668</c:v>
                </c:pt>
                <c:pt idx="8">
                  <c:v>30.267879337195197</c:v>
                </c:pt>
                <c:pt idx="9">
                  <c:v>31.232093526699039</c:v>
                </c:pt>
                <c:pt idx="10">
                  <c:v>32.080410287255276</c:v>
                </c:pt>
                <c:pt idx="11">
                  <c:v>32.829718901864226</c:v>
                </c:pt>
                <c:pt idx="12">
                  <c:v>33.493707057907173</c:v>
                </c:pt>
                <c:pt idx="13">
                  <c:v>34.083615408031037</c:v>
                </c:pt>
                <c:pt idx="14">
                  <c:v>37.902385842542735</c:v>
                </c:pt>
                <c:pt idx="15">
                  <c:v>38.468157660613244</c:v>
                </c:pt>
                <c:pt idx="16">
                  <c:v>38.974401762461959</c:v>
                </c:pt>
                <c:pt idx="17">
                  <c:v>39.427739705926179</c:v>
                </c:pt>
                <c:pt idx="18">
                  <c:v>39.833959259424027</c:v>
                </c:pt>
                <c:pt idx="19">
                  <c:v>40.198151514287055</c:v>
                </c:pt>
                <c:pt idx="20">
                  <c:v>40.524816804805361</c:v>
                </c:pt>
                <c:pt idx="21">
                  <c:v>40.817947756973346</c:v>
                </c:pt>
                <c:pt idx="22">
                  <c:v>41.081095642073592</c:v>
                </c:pt>
              </c:numCache>
            </c:numRef>
          </c:yVal>
          <c:smooth val="0"/>
          <c:extLst>
            <c:ext xmlns:c16="http://schemas.microsoft.com/office/drawing/2014/chart" uri="{C3380CC4-5D6E-409C-BE32-E72D297353CC}">
              <c16:uniqueId val="{00000000-A8BE-438C-B404-141D51C054BE}"/>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材積</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178.44443259612194</c:v>
                </c:pt>
                <c:pt idx="9">
                  <c:v>193.44634858300782</c:v>
                </c:pt>
                <c:pt idx="10">
                  <c:v>208.68267762656265</c:v>
                </c:pt>
                <c:pt idx="11">
                  <c:v>224.12127943819436</c:v>
                </c:pt>
                <c:pt idx="12">
                  <c:v>239.73253314114632</c:v>
                </c:pt>
                <c:pt idx="13">
                  <c:v>255.48915318319715</c:v>
                </c:pt>
                <c:pt idx="14">
                  <c:v>271.36601363940792</c:v>
                </c:pt>
                <c:pt idx="15">
                  <c:v>246.49636737211679</c:v>
                </c:pt>
                <c:pt idx="16">
                  <c:v>261.05473298543978</c:v>
                </c:pt>
                <c:pt idx="17">
                  <c:v>275.70952022053507</c:v>
                </c:pt>
                <c:pt idx="18">
                  <c:v>290.44218336962342</c:v>
                </c:pt>
                <c:pt idx="19">
                  <c:v>305.23548390955557</c:v>
                </c:pt>
                <c:pt idx="20">
                  <c:v>320.0734046126197</c:v>
                </c:pt>
                <c:pt idx="21">
                  <c:v>334.94106808707642</c:v>
                </c:pt>
                <c:pt idx="22">
                  <c:v>349.82465986930629</c:v>
                </c:pt>
                <c:pt idx="23">
                  <c:v>364.71135607577435</c:v>
                </c:pt>
                <c:pt idx="24">
                  <c:v>379.5892555420229</c:v>
                </c:pt>
                <c:pt idx="25">
                  <c:v>337.3477053823359</c:v>
                </c:pt>
                <c:pt idx="26">
                  <c:v>350.75429813108252</c:v>
                </c:pt>
                <c:pt idx="27">
                  <c:v>364.15391490367722</c:v>
                </c:pt>
                <c:pt idx="28">
                  <c:v>377.53724363701451</c:v>
                </c:pt>
                <c:pt idx="29">
                  <c:v>390.8955796007358</c:v>
                </c:pt>
                <c:pt idx="30">
                  <c:v>404.22078899449258</c:v>
                </c:pt>
                <c:pt idx="31">
                  <c:v>417.50527456388858</c:v>
                </c:pt>
                <c:pt idx="32">
                  <c:v>430.74194318041833</c:v>
                </c:pt>
                <c:pt idx="33">
                  <c:v>443.92417532005402</c:v>
                </c:pt>
                <c:pt idx="34">
                  <c:v>457.04579636768301</c:v>
                </c:pt>
                <c:pt idx="35">
                  <c:v>470.10104966984557</c:v>
                </c:pt>
                <c:pt idx="36">
                  <c:v>483.08457125540565</c:v>
                </c:pt>
                <c:pt idx="37">
                  <c:v>495.99136614258396</c:v>
                </c:pt>
                <c:pt idx="38">
                  <c:v>508.81678615076225</c:v>
                </c:pt>
                <c:pt idx="39">
                  <c:v>521.55650913634395</c:v>
                </c:pt>
                <c:pt idx="40">
                  <c:v>460.86316146983432</c:v>
                </c:pt>
                <c:pt idx="41">
                  <c:v>472.26789809461928</c:v>
                </c:pt>
                <c:pt idx="42">
                  <c:v>483.59908282761364</c:v>
                </c:pt>
                <c:pt idx="43">
                  <c:v>494.85312598555498</c:v>
                </c:pt>
                <c:pt idx="44">
                  <c:v>506.02667492632003</c:v>
                </c:pt>
                <c:pt idx="45">
                  <c:v>517.1166017767448</c:v>
                </c:pt>
                <c:pt idx="46">
                  <c:v>528.1199918859885</c:v>
                </c:pt>
                <c:pt idx="47">
                  <c:v>539.03413296600797</c:v>
                </c:pt>
                <c:pt idx="48">
                  <c:v>549.85650488139697</c:v>
                </c:pt>
                <c:pt idx="49">
                  <c:v>560.58477005163104</c:v>
                </c:pt>
                <c:pt idx="50">
                  <c:v>571.21676442979719</c:v>
                </c:pt>
                <c:pt idx="51">
                  <c:v>581.75048902296021</c:v>
                </c:pt>
                <c:pt idx="52">
                  <c:v>592.18410192051931</c:v>
                </c:pt>
                <c:pt idx="53">
                  <c:v>602.51591079819161</c:v>
                </c:pt>
                <c:pt idx="54">
                  <c:v>612.74436586654349</c:v>
                </c:pt>
                <c:pt idx="55">
                  <c:v>622.86805323436272</c:v>
                </c:pt>
                <c:pt idx="56">
                  <c:v>632.8856886585279</c:v>
                </c:pt>
                <c:pt idx="57">
                  <c:v>642.79611165339327</c:v>
                </c:pt>
                <c:pt idx="58">
                  <c:v>652.5982799341308</c:v>
                </c:pt>
                <c:pt idx="59">
                  <c:v>662.29126416978283</c:v>
                </c:pt>
                <c:pt idx="60">
                  <c:v>671.87424302319732</c:v>
                </c:pt>
                <c:pt idx="61">
                  <c:v>681.34649845633055</c:v>
                </c:pt>
                <c:pt idx="62">
                  <c:v>690.70741128070142</c:v>
                </c:pt>
                <c:pt idx="63">
                  <c:v>699.95645693411223</c:v>
                </c:pt>
                <c:pt idx="64">
                  <c:v>709.09320146595303</c:v>
                </c:pt>
                <c:pt idx="65">
                  <c:v>718.11729771467094</c:v>
                </c:pt>
                <c:pt idx="66">
                  <c:v>727.02848166212402</c:v>
                </c:pt>
                <c:pt idx="67">
                  <c:v>633.49248132442892</c:v>
                </c:pt>
                <c:pt idx="68">
                  <c:v>641.36586828487964</c:v>
                </c:pt>
                <c:pt idx="69">
                  <c:v>649.14168986488619</c:v>
                </c:pt>
                <c:pt idx="70">
                  <c:v>656.819717727088</c:v>
                </c:pt>
                <c:pt idx="71">
                  <c:v>664.39979309366765</c:v>
                </c:pt>
                <c:pt idx="72">
                  <c:v>671.88182400142432</c:v>
                </c:pt>
                <c:pt idx="73">
                  <c:v>679.2657826430933</c:v>
                </c:pt>
                <c:pt idx="74">
                  <c:v>686.55170278892081</c:v>
                </c:pt>
                <c:pt idx="75">
                  <c:v>693.73967728305558</c:v>
                </c:pt>
                <c:pt idx="76">
                  <c:v>700.82985560991528</c:v>
                </c:pt>
                <c:pt idx="77">
                  <c:v>707.82244152621035</c:v>
                </c:pt>
                <c:pt idx="78">
                  <c:v>714.71769075479767</c:v>
                </c:pt>
                <c:pt idx="79">
                  <c:v>721.51590873701514</c:v>
                </c:pt>
                <c:pt idx="80">
                  <c:v>728.2174484405748</c:v>
                </c:pt>
                <c:pt idx="81">
                  <c:v>734.82270822046041</c:v>
                </c:pt>
                <c:pt idx="82">
                  <c:v>741.33212973066668</c:v>
                </c:pt>
                <c:pt idx="83">
                  <c:v>747.74619588492158</c:v>
                </c:pt>
                <c:pt idx="84">
                  <c:v>754.06542886483498</c:v>
                </c:pt>
                <c:pt idx="85">
                  <c:v>760.29038817417654</c:v>
                </c:pt>
                <c:pt idx="86">
                  <c:v>766.42166873821009</c:v>
                </c:pt>
                <c:pt idx="87">
                  <c:v>772.45989904722558</c:v>
                </c:pt>
                <c:pt idx="88">
                  <c:v>778.40573934360305</c:v>
                </c:pt>
                <c:pt idx="89">
                  <c:v>784.25987985183463</c:v>
                </c:pt>
                <c:pt idx="90">
                  <c:v>790.02303905113808</c:v>
                </c:pt>
                <c:pt idx="91">
                  <c:v>795.69596199034561</c:v>
                </c:pt>
                <c:pt idx="92">
                  <c:v>801.27941864485513</c:v>
                </c:pt>
                <c:pt idx="93">
                  <c:v>806.77420231550002</c:v>
                </c:pt>
                <c:pt idx="94">
                  <c:v>812.18112806923727</c:v>
                </c:pt>
                <c:pt idx="95">
                  <c:v>817.50103122161022</c:v>
                </c:pt>
                <c:pt idx="96">
                  <c:v>822.73476586091454</c:v>
                </c:pt>
                <c:pt idx="97">
                  <c:v>827.88320341406779</c:v>
                </c:pt>
                <c:pt idx="98">
                  <c:v>832.9472312541277</c:v>
                </c:pt>
                <c:pt idx="99">
                  <c:v>837.92775134942838</c:v>
                </c:pt>
                <c:pt idx="100">
                  <c:v>842.82567895425041</c:v>
                </c:pt>
                <c:pt idx="101">
                  <c:v>847.64194134096226</c:v>
                </c:pt>
                <c:pt idx="102">
                  <c:v>852.37747657348018</c:v>
                </c:pt>
                <c:pt idx="103">
                  <c:v>857.03323232190587</c:v>
                </c:pt>
                <c:pt idx="104">
                  <c:v>861.61016471812741</c:v>
                </c:pt>
                <c:pt idx="105">
                  <c:v>866.1092372521548</c:v>
                </c:pt>
                <c:pt idx="106">
                  <c:v>870.53141970888316</c:v>
                </c:pt>
                <c:pt idx="107">
                  <c:v>874.87768714496667</c:v>
                </c:pt>
                <c:pt idx="108">
                  <c:v>879.14901890540318</c:v>
                </c:pt>
                <c:pt idx="109">
                  <c:v>883.34639767941871</c:v>
                </c:pt>
                <c:pt idx="110">
                  <c:v>887.47080859516916</c:v>
                </c:pt>
              </c:numCache>
            </c:numRef>
          </c:yVal>
          <c:smooth val="0"/>
          <c:extLst>
            <c:ext xmlns:c16="http://schemas.microsoft.com/office/drawing/2014/chart" uri="{C3380CC4-5D6E-409C-BE32-E72D297353CC}">
              <c16:uniqueId val="{00000000-9D75-4EDD-A43D-76D5EE41DA76}"/>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5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密度</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1669.7442991833059</c:v>
                </c:pt>
                <c:pt idx="9">
                  <c:v>1669.7442991833059</c:v>
                </c:pt>
                <c:pt idx="10">
                  <c:v>1669.7442991833059</c:v>
                </c:pt>
                <c:pt idx="11">
                  <c:v>1669.7442991833059</c:v>
                </c:pt>
                <c:pt idx="12">
                  <c:v>1669.7442991833059</c:v>
                </c:pt>
                <c:pt idx="13">
                  <c:v>1669.7442991833059</c:v>
                </c:pt>
                <c:pt idx="14">
                  <c:v>1669.7442991833059</c:v>
                </c:pt>
                <c:pt idx="15">
                  <c:v>1199.7442991833059</c:v>
                </c:pt>
                <c:pt idx="16">
                  <c:v>1199.7442991833059</c:v>
                </c:pt>
                <c:pt idx="17">
                  <c:v>1199.7442991833059</c:v>
                </c:pt>
                <c:pt idx="18">
                  <c:v>1199.7442991833059</c:v>
                </c:pt>
                <c:pt idx="19">
                  <c:v>1199.7442991833059</c:v>
                </c:pt>
                <c:pt idx="20">
                  <c:v>1199.7442991833059</c:v>
                </c:pt>
                <c:pt idx="21">
                  <c:v>1199.7442991833059</c:v>
                </c:pt>
                <c:pt idx="22">
                  <c:v>1199.7442991833059</c:v>
                </c:pt>
                <c:pt idx="23">
                  <c:v>1199.7442991833059</c:v>
                </c:pt>
                <c:pt idx="24">
                  <c:v>1199.7442991833059</c:v>
                </c:pt>
                <c:pt idx="25">
                  <c:v>859.74429918330588</c:v>
                </c:pt>
                <c:pt idx="26">
                  <c:v>859.74429918330588</c:v>
                </c:pt>
                <c:pt idx="27">
                  <c:v>859.74429918330588</c:v>
                </c:pt>
                <c:pt idx="28">
                  <c:v>859.74429918330588</c:v>
                </c:pt>
                <c:pt idx="29">
                  <c:v>859.74429918330588</c:v>
                </c:pt>
                <c:pt idx="30">
                  <c:v>859.74429918330588</c:v>
                </c:pt>
                <c:pt idx="31">
                  <c:v>859.74429918330588</c:v>
                </c:pt>
                <c:pt idx="32">
                  <c:v>859.74429918330588</c:v>
                </c:pt>
                <c:pt idx="33">
                  <c:v>859.74429918330588</c:v>
                </c:pt>
                <c:pt idx="34">
                  <c:v>859.74429918330588</c:v>
                </c:pt>
                <c:pt idx="35">
                  <c:v>859.74429918330588</c:v>
                </c:pt>
                <c:pt idx="36">
                  <c:v>859.74429918330588</c:v>
                </c:pt>
                <c:pt idx="37">
                  <c:v>859.74429918330588</c:v>
                </c:pt>
                <c:pt idx="38">
                  <c:v>859.74429918330588</c:v>
                </c:pt>
                <c:pt idx="39">
                  <c:v>859.74429918330588</c:v>
                </c:pt>
                <c:pt idx="40">
                  <c:v>629.74429918330588</c:v>
                </c:pt>
                <c:pt idx="41">
                  <c:v>629.74429918330588</c:v>
                </c:pt>
                <c:pt idx="42">
                  <c:v>629.74429918330588</c:v>
                </c:pt>
                <c:pt idx="43">
                  <c:v>629.74429918330588</c:v>
                </c:pt>
                <c:pt idx="44">
                  <c:v>629.74429918330588</c:v>
                </c:pt>
                <c:pt idx="45">
                  <c:v>629.74429918330588</c:v>
                </c:pt>
                <c:pt idx="46">
                  <c:v>629.74429918330588</c:v>
                </c:pt>
                <c:pt idx="47">
                  <c:v>629.74429918330588</c:v>
                </c:pt>
                <c:pt idx="48">
                  <c:v>629.74429918330588</c:v>
                </c:pt>
                <c:pt idx="49">
                  <c:v>629.74429918330588</c:v>
                </c:pt>
                <c:pt idx="50">
                  <c:v>629.74429918330588</c:v>
                </c:pt>
                <c:pt idx="51">
                  <c:v>629.74429918330588</c:v>
                </c:pt>
                <c:pt idx="52">
                  <c:v>629.74429918330588</c:v>
                </c:pt>
                <c:pt idx="53">
                  <c:v>629.74429918330588</c:v>
                </c:pt>
                <c:pt idx="54">
                  <c:v>629.74429918330588</c:v>
                </c:pt>
                <c:pt idx="55">
                  <c:v>629.74429918330588</c:v>
                </c:pt>
                <c:pt idx="56">
                  <c:v>629.74429918330588</c:v>
                </c:pt>
                <c:pt idx="57">
                  <c:v>629.74429918330588</c:v>
                </c:pt>
                <c:pt idx="58">
                  <c:v>629.74429918330588</c:v>
                </c:pt>
                <c:pt idx="59">
                  <c:v>629.74429918330588</c:v>
                </c:pt>
                <c:pt idx="60">
                  <c:v>629.74429918330588</c:v>
                </c:pt>
                <c:pt idx="61">
                  <c:v>629.74429918330588</c:v>
                </c:pt>
                <c:pt idx="62">
                  <c:v>629.74429918330588</c:v>
                </c:pt>
                <c:pt idx="63">
                  <c:v>629.74429918330588</c:v>
                </c:pt>
                <c:pt idx="64">
                  <c:v>629.74429918330588</c:v>
                </c:pt>
                <c:pt idx="65">
                  <c:v>629.74429918330588</c:v>
                </c:pt>
                <c:pt idx="66">
                  <c:v>629.74429918330588</c:v>
                </c:pt>
                <c:pt idx="67">
                  <c:v>459.74429918330588</c:v>
                </c:pt>
                <c:pt idx="68">
                  <c:v>459.74429918330588</c:v>
                </c:pt>
                <c:pt idx="69">
                  <c:v>459.74429918330588</c:v>
                </c:pt>
                <c:pt idx="70">
                  <c:v>459.74429918330588</c:v>
                </c:pt>
                <c:pt idx="71">
                  <c:v>459.74429918330588</c:v>
                </c:pt>
                <c:pt idx="72">
                  <c:v>459.74429918330588</c:v>
                </c:pt>
                <c:pt idx="73">
                  <c:v>459.74429918330588</c:v>
                </c:pt>
                <c:pt idx="74">
                  <c:v>459.74429918330588</c:v>
                </c:pt>
                <c:pt idx="75">
                  <c:v>459.74429918330588</c:v>
                </c:pt>
                <c:pt idx="76">
                  <c:v>459.74429918330588</c:v>
                </c:pt>
                <c:pt idx="77">
                  <c:v>459.74429918330588</c:v>
                </c:pt>
                <c:pt idx="78">
                  <c:v>459.74429918330588</c:v>
                </c:pt>
                <c:pt idx="79">
                  <c:v>459.74429918330588</c:v>
                </c:pt>
                <c:pt idx="80">
                  <c:v>459.74429918330588</c:v>
                </c:pt>
                <c:pt idx="81">
                  <c:v>459.74429918330588</c:v>
                </c:pt>
                <c:pt idx="82">
                  <c:v>459.74429918330588</c:v>
                </c:pt>
                <c:pt idx="83">
                  <c:v>459.74429918330588</c:v>
                </c:pt>
                <c:pt idx="84">
                  <c:v>459.74429918330588</c:v>
                </c:pt>
                <c:pt idx="85">
                  <c:v>459.74429918330588</c:v>
                </c:pt>
                <c:pt idx="86">
                  <c:v>459.74429918330588</c:v>
                </c:pt>
                <c:pt idx="87">
                  <c:v>459.74429918330588</c:v>
                </c:pt>
                <c:pt idx="88">
                  <c:v>459.74429918330588</c:v>
                </c:pt>
                <c:pt idx="89">
                  <c:v>459.74429918330588</c:v>
                </c:pt>
                <c:pt idx="90">
                  <c:v>459.74429918330588</c:v>
                </c:pt>
                <c:pt idx="91">
                  <c:v>459.74429918330588</c:v>
                </c:pt>
                <c:pt idx="92">
                  <c:v>459.74429918330588</c:v>
                </c:pt>
                <c:pt idx="93">
                  <c:v>459.74429918330588</c:v>
                </c:pt>
                <c:pt idx="94">
                  <c:v>459.74429918330588</c:v>
                </c:pt>
                <c:pt idx="95">
                  <c:v>459.74429918330588</c:v>
                </c:pt>
                <c:pt idx="96">
                  <c:v>459.74429918330588</c:v>
                </c:pt>
                <c:pt idx="97">
                  <c:v>459.74429918330588</c:v>
                </c:pt>
                <c:pt idx="98">
                  <c:v>459.74429918330588</c:v>
                </c:pt>
                <c:pt idx="99">
                  <c:v>459.74429918330588</c:v>
                </c:pt>
                <c:pt idx="100">
                  <c:v>459.74429918330588</c:v>
                </c:pt>
                <c:pt idx="101">
                  <c:v>459.74429918330588</c:v>
                </c:pt>
                <c:pt idx="102">
                  <c:v>459.74429918330588</c:v>
                </c:pt>
                <c:pt idx="103">
                  <c:v>459.74429918330588</c:v>
                </c:pt>
                <c:pt idx="104">
                  <c:v>459.74429918330588</c:v>
                </c:pt>
                <c:pt idx="105">
                  <c:v>459.74429918330588</c:v>
                </c:pt>
                <c:pt idx="106">
                  <c:v>459.74429918330588</c:v>
                </c:pt>
                <c:pt idx="107">
                  <c:v>459.74429918330588</c:v>
                </c:pt>
                <c:pt idx="108">
                  <c:v>459.74429918330588</c:v>
                </c:pt>
                <c:pt idx="109">
                  <c:v>459.74429918330588</c:v>
                </c:pt>
                <c:pt idx="110">
                  <c:v>459.74429918330588</c:v>
                </c:pt>
              </c:numCache>
            </c:numRef>
          </c:yVal>
          <c:smooth val="0"/>
          <c:extLst>
            <c:ext xmlns:c16="http://schemas.microsoft.com/office/drawing/2014/chart" uri="{C3380CC4-5D6E-409C-BE32-E72D297353CC}">
              <c16:uniqueId val="{00000000-ABF0-4605-A2F4-F0D644763472}"/>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2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Ry</a:t>
            </a:r>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'a（自動）計算用'!$V$5:$V$115</c:f>
              <c:numCache>
                <c:formatCode>0.00_ </c:formatCode>
                <c:ptCount val="111"/>
                <c:pt idx="0">
                  <c:v>0.60125823799861267</c:v>
                </c:pt>
                <c:pt idx="1">
                  <c:v>0.63098882863954608</c:v>
                </c:pt>
                <c:pt idx="2">
                  <c:v>0.65508410705954601</c:v>
                </c:pt>
                <c:pt idx="3">
                  <c:v>0.67860045290781412</c:v>
                </c:pt>
                <c:pt idx="4">
                  <c:v>0.70028287914285858</c:v>
                </c:pt>
                <c:pt idx="5">
                  <c:v>0.72030721338176495</c:v>
                </c:pt>
                <c:pt idx="6">
                  <c:v>0.73883152187549528</c:v>
                </c:pt>
                <c:pt idx="7">
                  <c:v>0.64935775613650448</c:v>
                </c:pt>
                <c:pt idx="8">
                  <c:v>0.66785621017068542</c:v>
                </c:pt>
                <c:pt idx="9">
                  <c:v>0.68533866215740447</c:v>
                </c:pt>
                <c:pt idx="10">
                  <c:v>0.70187452382117099</c:v>
                </c:pt>
                <c:pt idx="11">
                  <c:v>0.71752823148622358</c:v>
                </c:pt>
                <c:pt idx="12">
                  <c:v>0.73235948791827887</c:v>
                </c:pt>
                <c:pt idx="13">
                  <c:v>0.74642353723326549</c:v>
                </c:pt>
                <c:pt idx="14">
                  <c:v>0.64970657542593113</c:v>
                </c:pt>
                <c:pt idx="15">
                  <c:v>0.6626513485330221</c:v>
                </c:pt>
                <c:pt idx="16">
                  <c:v>0.67503432744329117</c:v>
                </c:pt>
                <c:pt idx="17">
                  <c:v>0.68688627162581362</c:v>
                </c:pt>
                <c:pt idx="18">
                  <c:v>0.69823608873397436</c:v>
                </c:pt>
                <c:pt idx="19">
                  <c:v>0.70911092690215038</c:v>
                </c:pt>
                <c:pt idx="20">
                  <c:v>0.71953626955128791</c:v>
                </c:pt>
                <c:pt idx="21">
                  <c:v>0.72953603034132519</c:v>
                </c:pt>
                <c:pt idx="22">
                  <c:v>0.73913264658956013</c:v>
                </c:pt>
                <c:pt idx="23">
                  <c:v>0.74834716998683659</c:v>
                </c:pt>
                <c:pt idx="24">
                  <c:v>0.64619916254614995</c:v>
                </c:pt>
                <c:pt idx="25">
                  <c:v>0.65486501526077712</c:v>
                </c:pt>
                <c:pt idx="26">
                  <c:v>0.6632336418178747</c:v>
                </c:pt>
                <c:pt idx="27">
                  <c:v>0.67131792726254591</c:v>
                </c:pt>
                <c:pt idx="28">
                  <c:v>0.67913010892814929</c:v>
                </c:pt>
                <c:pt idx="29">
                  <c:v>0.68668180769478215</c:v>
                </c:pt>
                <c:pt idx="30">
                  <c:v>0.69398405860830148</c:v>
                </c:pt>
                <c:pt idx="31">
                  <c:v>0.70104734065695884</c:v>
                </c:pt>
                <c:pt idx="32">
                  <c:v>0.70788160556180268</c:v>
                </c:pt>
                <c:pt idx="33">
                  <c:v>0.71449630548349774</c:v>
                </c:pt>
                <c:pt idx="34">
                  <c:v>0.72090041958456264</c:v>
                </c:pt>
                <c:pt idx="35">
                  <c:v>0.72710247941438211</c:v>
                </c:pt>
                <c:pt idx="36">
                  <c:v>0.73311059310618998</c:v>
                </c:pt>
                <c:pt idx="37">
                  <c:v>0.73893246839195392</c:v>
                </c:pt>
                <c:pt idx="38">
                  <c:v>0.74457543445370977</c:v>
                </c:pt>
                <c:pt idx="39">
                  <c:v>0.64626250160207976</c:v>
                </c:pt>
                <c:pt idx="40">
                  <c:v>0.65164685143941459</c:v>
                </c:pt>
                <c:pt idx="41">
                  <c:v>0.65688271925982722</c:v>
                </c:pt>
                <c:pt idx="42">
                  <c:v>0.66197511221993077</c:v>
                </c:pt>
                <c:pt idx="43">
                  <c:v>0.66692882968921618</c:v>
                </c:pt>
                <c:pt idx="44">
                  <c:v>0.67174847271603289</c:v>
                </c:pt>
                <c:pt idx="45">
                  <c:v>0.67643845312373019</c:v>
                </c:pt>
                <c:pt idx="46">
                  <c:v>0.68100300223747778</c:v>
                </c:pt>
                <c:pt idx="47">
                  <c:v>0.68544617924515128</c:v>
                </c:pt>
                <c:pt idx="48">
                  <c:v>0.68977187919795624</c:v>
                </c:pt>
                <c:pt idx="49">
                  <c:v>0.69398384065820851</c:v>
                </c:pt>
                <c:pt idx="50">
                  <c:v>0.69808565300304559</c:v>
                </c:pt>
                <c:pt idx="51">
                  <c:v>0.70208076339385261</c:v>
                </c:pt>
                <c:pt idx="52">
                  <c:v>0.70597248342189545</c:v>
                </c:pt>
                <c:pt idx="53">
                  <c:v>0.70976399544117164</c:v>
                </c:pt>
                <c:pt idx="54">
                  <c:v>0.71345835859977624</c:v>
                </c:pt>
                <c:pt idx="55">
                  <c:v>0.71705851458125247</c:v>
                </c:pt>
                <c:pt idx="56">
                  <c:v>0.72056729306743839</c:v>
                </c:pt>
                <c:pt idx="57">
                  <c:v>0.72398741693424229</c:v>
                </c:pt>
                <c:pt idx="58">
                  <c:v>0.7273215071916701</c:v>
                </c:pt>
                <c:pt idx="59">
                  <c:v>0.7305720876792039</c:v>
                </c:pt>
                <c:pt idx="60">
                  <c:v>0.73374158952741431</c:v>
                </c:pt>
                <c:pt idx="61">
                  <c:v>0.73683235539639536</c:v>
                </c:pt>
                <c:pt idx="62">
                  <c:v>0.7398466435013118</c:v>
                </c:pt>
                <c:pt idx="63">
                  <c:v>0.74278663143503243</c:v>
                </c:pt>
                <c:pt idx="64">
                  <c:v>0.74565441979747926</c:v>
                </c:pt>
                <c:pt idx="65">
                  <c:v>0.74845203564099483</c:v>
                </c:pt>
                <c:pt idx="66">
                  <c:v>0.64630258371817628</c:v>
                </c:pt>
                <c:pt idx="67">
                  <c:v>0.64900460126431969</c:v>
                </c:pt>
                <c:pt idx="68">
                  <c:v>0.6516444759235015</c:v>
                </c:pt>
                <c:pt idx="69">
                  <c:v>0.65422376597244858</c:v>
                </c:pt>
                <c:pt idx="70">
                  <c:v>0.65674398342811213</c:v>
                </c:pt>
                <c:pt idx="71">
                  <c:v>0.65920659582885899</c:v>
                </c:pt>
                <c:pt idx="72">
                  <c:v>0.66161302793363852</c:v>
                </c:pt>
                <c:pt idx="73">
                  <c:v>0.66396466334253079</c:v>
                </c:pt>
                <c:pt idx="74">
                  <c:v>0.66626284604205799</c:v>
                </c:pt>
                <c:pt idx="75">
                  <c:v>0.66850888187854285</c:v>
                </c:pt>
                <c:pt idx="76">
                  <c:v>0.6707040399627372</c:v>
                </c:pt>
                <c:pt idx="77">
                  <c:v>0.67284955400885804</c:v>
                </c:pt>
                <c:pt idx="78">
                  <c:v>0.67494662361107194</c:v>
                </c:pt>
                <c:pt idx="79">
                  <c:v>0.67699641546039691</c:v>
                </c:pt>
                <c:pt idx="80">
                  <c:v>0.67900006450487793</c:v>
                </c:pt>
                <c:pt idx="81">
                  <c:v>0.68095867505580521</c:v>
                </c:pt>
                <c:pt idx="82">
                  <c:v>0.68287332184264826</c:v>
                </c:pt>
                <c:pt idx="83">
                  <c:v>0.68474505101927152</c:v>
                </c:pt>
                <c:pt idx="84">
                  <c:v>0.68657488112391607</c:v>
                </c:pt>
                <c:pt idx="85">
                  <c:v>0.68836380399530617</c:v>
                </c:pt>
                <c:pt idx="86">
                  <c:v>0.69011278564717182</c:v>
                </c:pt>
                <c:pt idx="87">
                  <c:v>0.69182276710335311</c:v>
                </c:pt>
                <c:pt idx="88">
                  <c:v>0.69349466519558267</c:v>
                </c:pt>
                <c:pt idx="89">
                  <c:v>0.69512937332592062</c:v>
                </c:pt>
                <c:pt idx="90">
                  <c:v>0.69672776219574795</c:v>
                </c:pt>
                <c:pt idx="91">
                  <c:v>0.69829068050311949</c:v>
                </c:pt>
                <c:pt idx="92">
                  <c:v>0.69981895561019425</c:v>
                </c:pt>
                <c:pt idx="93">
                  <c:v>0.70131339418236827</c:v>
                </c:pt>
                <c:pt idx="94">
                  <c:v>0.70277478280066408</c:v>
                </c:pt>
                <c:pt idx="95">
                  <c:v>0.70420388854884042</c:v>
                </c:pt>
                <c:pt idx="96">
                  <c:v>0.7056014595766027</c:v>
                </c:pt>
                <c:pt idx="97">
                  <c:v>0.70696822564023531</c:v>
                </c:pt>
                <c:pt idx="98">
                  <c:v>0.70830489862188917</c:v>
                </c:pt>
                <c:pt idx="99">
                  <c:v>0.70961217302869684</c:v>
                </c:pt>
                <c:pt idx="100">
                  <c:v>0.71089072647280782</c:v>
                </c:pt>
                <c:pt idx="101">
                  <c:v>0.71214122013340109</c:v>
                </c:pt>
                <c:pt idx="102">
                  <c:v>0.71336429920162836</c:v>
                </c:pt>
                <c:pt idx="103">
                  <c:v>0.71456059330942523</c:v>
                </c:pt>
                <c:pt idx="104">
                  <c:v>0.71573071694303902</c:v>
                </c:pt>
                <c:pt idx="105">
                  <c:v>0.71687526984209304</c:v>
                </c:pt>
                <c:pt idx="106">
                  <c:v>0.71799483738493819</c:v>
                </c:pt>
                <c:pt idx="107">
                  <c:v>0.71908999096101189</c:v>
                </c:pt>
                <c:pt idx="108">
                  <c:v>0.72016128833086324</c:v>
                </c:pt>
                <c:pt idx="109">
                  <c:v>0.72120927397447365</c:v>
                </c:pt>
                <c:pt idx="110">
                  <c:v>0.72223447942845731</c:v>
                </c:pt>
              </c:numCache>
            </c:numRef>
          </c:yVal>
          <c:smooth val="0"/>
          <c:extLst>
            <c:ext xmlns:c16="http://schemas.microsoft.com/office/drawing/2014/chart" uri="{C3380CC4-5D6E-409C-BE32-E72D297353CC}">
              <c16:uniqueId val="{00000000-A287-48DC-8535-EF4C787750E0}"/>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5.000000000000001E-2"/>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樹高</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0"/>
          <c:order val="0"/>
          <c:spPr>
            <a:ln>
              <a:solidFill>
                <a:schemeClr val="accent2"/>
              </a:solidFill>
            </a:ln>
          </c:spPr>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140F-4F66-BBFD-36B2D1AA40A2}"/>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直径</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'b（手動）計算用'!$E$121:$E$143</c:f>
              <c:numCache>
                <c:formatCode>0_ </c:formatCode>
                <c:ptCount val="23"/>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pt idx="19">
                  <c:v>105</c:v>
                </c:pt>
                <c:pt idx="20">
                  <c:v>110</c:v>
                </c:pt>
                <c:pt idx="21">
                  <c:v>115</c:v>
                </c:pt>
                <c:pt idx="22">
                  <c:v>120</c:v>
                </c:pt>
              </c:numCache>
            </c:numRef>
          </c:xVal>
          <c:yVal>
            <c:numRef>
              <c:f>'b（手動）計算用'!$I$121:$I$143</c:f>
              <c:numCache>
                <c:formatCode>0.0_ </c:formatCode>
                <c:ptCount val="23"/>
                <c:pt idx="0">
                  <c:v>10.864690484458675</c:v>
                </c:pt>
                <c:pt idx="1">
                  <c:v>12.997532164187595</c:v>
                </c:pt>
                <c:pt idx="2">
                  <c:v>14.681216234317283</c:v>
                </c:pt>
                <c:pt idx="3">
                  <c:v>16.075639780939124</c:v>
                </c:pt>
                <c:pt idx="4">
                  <c:v>17.268952412500781</c:v>
                </c:pt>
                <c:pt idx="5">
                  <c:v>20.689414992740517</c:v>
                </c:pt>
                <c:pt idx="6">
                  <c:v>21.570098958025273</c:v>
                </c:pt>
                <c:pt idx="7">
                  <c:v>24.219966295418821</c:v>
                </c:pt>
                <c:pt idx="8">
                  <c:v>24.971859591952061</c:v>
                </c:pt>
                <c:pt idx="9">
                  <c:v>25.624191440452325</c:v>
                </c:pt>
                <c:pt idx="10">
                  <c:v>28.414133202157092</c:v>
                </c:pt>
                <c:pt idx="11">
                  <c:v>28.99967625617175</c:v>
                </c:pt>
                <c:pt idx="12">
                  <c:v>29.51665658497987</c:v>
                </c:pt>
                <c:pt idx="13">
                  <c:v>29.974544964833569</c:v>
                </c:pt>
                <c:pt idx="14">
                  <c:v>30.381124663102433</c:v>
                </c:pt>
                <c:pt idx="15">
                  <c:v>30.742878916480471</c:v>
                </c:pt>
                <c:pt idx="16">
                  <c:v>31.065275325148477</c:v>
                </c:pt>
                <c:pt idx="17">
                  <c:v>31.352976175619716</c:v>
                </c:pt>
                <c:pt idx="18">
                  <c:v>31.609995199543768</c:v>
                </c:pt>
                <c:pt idx="19">
                  <c:v>31.839815490836337</c:v>
                </c:pt>
                <c:pt idx="20">
                  <c:v>32.045479242091872</c:v>
                </c:pt>
                <c:pt idx="21">
                  <c:v>32.229657035477899</c:v>
                </c:pt>
                <c:pt idx="22">
                  <c:v>32.394702281255057</c:v>
                </c:pt>
              </c:numCache>
            </c:numRef>
          </c:yVal>
          <c:smooth val="0"/>
          <c:extLst>
            <c:ext xmlns:c16="http://schemas.microsoft.com/office/drawing/2014/chart" uri="{C3380CC4-5D6E-409C-BE32-E72D297353CC}">
              <c16:uniqueId val="{00000001-E27D-4946-AB96-EF4528C5CA68}"/>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ltLang="ja-JP"/>
              <a:t>ha</a:t>
            </a:r>
            <a:r>
              <a:rPr lang="ja-JP" altLang="en-US"/>
              <a:t>あたり</a:t>
            </a:r>
            <a:r>
              <a:rPr lang="ja-JP"/>
              <a:t>材積</a:t>
            </a:r>
            <a:endParaRPr lang="en-US"/>
          </a:p>
        </c:rich>
      </c:tx>
      <c:layout>
        <c:manualLayout>
          <c:xMode val="edge"/>
          <c:yMode val="edge"/>
          <c:x val="0.39659266550014588"/>
          <c:y val="0"/>
        </c:manualLayout>
      </c:layout>
      <c:overlay val="0"/>
      <c:spPr>
        <a:noFill/>
        <a:ln>
          <a:noFill/>
        </a:ln>
        <a:effectLst/>
      </c:spPr>
    </c:title>
    <c:autoTitleDeleted val="0"/>
    <c:plotArea>
      <c:layout>
        <c:manualLayout>
          <c:layoutTarget val="inner"/>
          <c:xMode val="edge"/>
          <c:yMode val="edge"/>
          <c:x val="0.13400955088947214"/>
          <c:y val="0.10563747713354013"/>
          <c:w val="0.90049254152509284"/>
          <c:h val="0.7702903126956846"/>
        </c:manualLayout>
      </c:layout>
      <c:scatterChart>
        <c:scatterStyle val="lineMarker"/>
        <c:varyColors val="0"/>
        <c:ser>
          <c:idx val="0"/>
          <c:order val="0"/>
          <c:tx>
            <c:v>自動</c:v>
          </c:tx>
          <c:marker>
            <c:symbol val="none"/>
          </c:marker>
          <c:xVal>
            <c:numRef>
              <c:f>'a（自動）計算用'!$E$5:$E$115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178.44443259612194</c:v>
                </c:pt>
                <c:pt idx="9">
                  <c:v>193.44634858300782</c:v>
                </c:pt>
                <c:pt idx="10">
                  <c:v>208.68267762656265</c:v>
                </c:pt>
                <c:pt idx="11">
                  <c:v>224.12127943819436</c:v>
                </c:pt>
                <c:pt idx="12">
                  <c:v>239.73253314114632</c:v>
                </c:pt>
                <c:pt idx="13">
                  <c:v>255.48915318319715</c:v>
                </c:pt>
                <c:pt idx="14">
                  <c:v>271.36601363940792</c:v>
                </c:pt>
                <c:pt idx="15">
                  <c:v>246.49636737211679</c:v>
                </c:pt>
                <c:pt idx="16">
                  <c:v>261.05473298543978</c:v>
                </c:pt>
                <c:pt idx="17">
                  <c:v>275.70952022053507</c:v>
                </c:pt>
                <c:pt idx="18">
                  <c:v>290.44218336962342</c:v>
                </c:pt>
                <c:pt idx="19">
                  <c:v>305.23548390955557</c:v>
                </c:pt>
                <c:pt idx="20">
                  <c:v>320.0734046126197</c:v>
                </c:pt>
                <c:pt idx="21">
                  <c:v>334.94106808707642</c:v>
                </c:pt>
                <c:pt idx="22">
                  <c:v>349.82465986930629</c:v>
                </c:pt>
                <c:pt idx="23">
                  <c:v>364.71135607577435</c:v>
                </c:pt>
                <c:pt idx="24">
                  <c:v>379.5892555420229</c:v>
                </c:pt>
                <c:pt idx="25">
                  <c:v>337.3477053823359</c:v>
                </c:pt>
                <c:pt idx="26">
                  <c:v>350.75429813108252</c:v>
                </c:pt>
                <c:pt idx="27">
                  <c:v>364.15391490367722</c:v>
                </c:pt>
                <c:pt idx="28">
                  <c:v>377.53724363701451</c:v>
                </c:pt>
                <c:pt idx="29">
                  <c:v>390.8955796007358</c:v>
                </c:pt>
                <c:pt idx="30">
                  <c:v>404.22078899449258</c:v>
                </c:pt>
                <c:pt idx="31">
                  <c:v>417.50527456388858</c:v>
                </c:pt>
                <c:pt idx="32">
                  <c:v>430.74194318041833</c:v>
                </c:pt>
                <c:pt idx="33">
                  <c:v>443.92417532005402</c:v>
                </c:pt>
                <c:pt idx="34">
                  <c:v>457.04579636768301</c:v>
                </c:pt>
                <c:pt idx="35">
                  <c:v>470.10104966984557</c:v>
                </c:pt>
                <c:pt idx="36">
                  <c:v>483.08457125540565</c:v>
                </c:pt>
                <c:pt idx="37">
                  <c:v>495.99136614258396</c:v>
                </c:pt>
                <c:pt idx="38">
                  <c:v>508.81678615076225</c:v>
                </c:pt>
                <c:pt idx="39">
                  <c:v>521.55650913634395</c:v>
                </c:pt>
                <c:pt idx="40">
                  <c:v>460.86316146983432</c:v>
                </c:pt>
                <c:pt idx="41">
                  <c:v>472.26789809461928</c:v>
                </c:pt>
                <c:pt idx="42">
                  <c:v>483.59908282761364</c:v>
                </c:pt>
                <c:pt idx="43">
                  <c:v>494.85312598555498</c:v>
                </c:pt>
                <c:pt idx="44">
                  <c:v>506.02667492632003</c:v>
                </c:pt>
                <c:pt idx="45">
                  <c:v>517.1166017767448</c:v>
                </c:pt>
                <c:pt idx="46">
                  <c:v>528.1199918859885</c:v>
                </c:pt>
                <c:pt idx="47">
                  <c:v>539.03413296600797</c:v>
                </c:pt>
                <c:pt idx="48">
                  <c:v>549.85650488139697</c:v>
                </c:pt>
                <c:pt idx="49">
                  <c:v>560.58477005163104</c:v>
                </c:pt>
                <c:pt idx="50">
                  <c:v>571.21676442979719</c:v>
                </c:pt>
                <c:pt idx="51">
                  <c:v>581.75048902296021</c:v>
                </c:pt>
                <c:pt idx="52">
                  <c:v>592.18410192051931</c:v>
                </c:pt>
                <c:pt idx="53">
                  <c:v>602.51591079819161</c:v>
                </c:pt>
                <c:pt idx="54">
                  <c:v>612.74436586654349</c:v>
                </c:pt>
                <c:pt idx="55">
                  <c:v>622.86805323436272</c:v>
                </c:pt>
                <c:pt idx="56">
                  <c:v>632.8856886585279</c:v>
                </c:pt>
                <c:pt idx="57">
                  <c:v>642.79611165339327</c:v>
                </c:pt>
                <c:pt idx="58">
                  <c:v>652.5982799341308</c:v>
                </c:pt>
                <c:pt idx="59">
                  <c:v>662.29126416978283</c:v>
                </c:pt>
                <c:pt idx="60">
                  <c:v>671.87424302319732</c:v>
                </c:pt>
                <c:pt idx="61">
                  <c:v>681.34649845633055</c:v>
                </c:pt>
                <c:pt idx="62">
                  <c:v>690.70741128070142</c:v>
                </c:pt>
                <c:pt idx="63">
                  <c:v>699.95645693411223</c:v>
                </c:pt>
                <c:pt idx="64">
                  <c:v>709.09320146595303</c:v>
                </c:pt>
                <c:pt idx="65">
                  <c:v>718.11729771467094</c:v>
                </c:pt>
                <c:pt idx="66">
                  <c:v>727.02848166212402</c:v>
                </c:pt>
                <c:pt idx="67">
                  <c:v>633.49248132442892</c:v>
                </c:pt>
                <c:pt idx="68">
                  <c:v>641.36586828487964</c:v>
                </c:pt>
                <c:pt idx="69">
                  <c:v>649.14168986488619</c:v>
                </c:pt>
                <c:pt idx="70">
                  <c:v>656.819717727088</c:v>
                </c:pt>
                <c:pt idx="71">
                  <c:v>664.39979309366765</c:v>
                </c:pt>
                <c:pt idx="72">
                  <c:v>671.88182400142432</c:v>
                </c:pt>
                <c:pt idx="73">
                  <c:v>679.2657826430933</c:v>
                </c:pt>
                <c:pt idx="74">
                  <c:v>686.55170278892081</c:v>
                </c:pt>
                <c:pt idx="75">
                  <c:v>693.73967728305558</c:v>
                </c:pt>
                <c:pt idx="76">
                  <c:v>700.82985560991528</c:v>
                </c:pt>
                <c:pt idx="77">
                  <c:v>707.82244152621035</c:v>
                </c:pt>
                <c:pt idx="78">
                  <c:v>714.71769075479767</c:v>
                </c:pt>
                <c:pt idx="79">
                  <c:v>721.51590873701514</c:v>
                </c:pt>
                <c:pt idx="80">
                  <c:v>728.2174484405748</c:v>
                </c:pt>
                <c:pt idx="81">
                  <c:v>734.82270822046041</c:v>
                </c:pt>
                <c:pt idx="82">
                  <c:v>741.33212973066668</c:v>
                </c:pt>
                <c:pt idx="83">
                  <c:v>747.74619588492158</c:v>
                </c:pt>
                <c:pt idx="84">
                  <c:v>754.06542886483498</c:v>
                </c:pt>
                <c:pt idx="85">
                  <c:v>760.29038817417654</c:v>
                </c:pt>
                <c:pt idx="86">
                  <c:v>766.42166873821009</c:v>
                </c:pt>
                <c:pt idx="87">
                  <c:v>772.45989904722558</c:v>
                </c:pt>
                <c:pt idx="88">
                  <c:v>778.40573934360305</c:v>
                </c:pt>
                <c:pt idx="89">
                  <c:v>784.25987985183463</c:v>
                </c:pt>
                <c:pt idx="90">
                  <c:v>790.02303905113808</c:v>
                </c:pt>
                <c:pt idx="91">
                  <c:v>795.69596199034561</c:v>
                </c:pt>
                <c:pt idx="92">
                  <c:v>801.27941864485513</c:v>
                </c:pt>
                <c:pt idx="93">
                  <c:v>806.77420231550002</c:v>
                </c:pt>
                <c:pt idx="94">
                  <c:v>812.18112806923727</c:v>
                </c:pt>
                <c:pt idx="95">
                  <c:v>817.50103122161022</c:v>
                </c:pt>
                <c:pt idx="96">
                  <c:v>822.73476586091454</c:v>
                </c:pt>
                <c:pt idx="97">
                  <c:v>827.88320341406779</c:v>
                </c:pt>
                <c:pt idx="98">
                  <c:v>832.9472312541277</c:v>
                </c:pt>
                <c:pt idx="99">
                  <c:v>837.92775134942838</c:v>
                </c:pt>
                <c:pt idx="100">
                  <c:v>842.82567895425041</c:v>
                </c:pt>
                <c:pt idx="101">
                  <c:v>847.64194134096226</c:v>
                </c:pt>
                <c:pt idx="102">
                  <c:v>852.37747657348018</c:v>
                </c:pt>
                <c:pt idx="103">
                  <c:v>857.03323232190587</c:v>
                </c:pt>
                <c:pt idx="104">
                  <c:v>861.61016471812741</c:v>
                </c:pt>
                <c:pt idx="105">
                  <c:v>866.1092372521548</c:v>
                </c:pt>
                <c:pt idx="106">
                  <c:v>870.53141970888316</c:v>
                </c:pt>
                <c:pt idx="107">
                  <c:v>874.87768714496667</c:v>
                </c:pt>
                <c:pt idx="108">
                  <c:v>879.14901890540318</c:v>
                </c:pt>
                <c:pt idx="109">
                  <c:v>883.34639767941871</c:v>
                </c:pt>
                <c:pt idx="110">
                  <c:v>887.47080859516916</c:v>
                </c:pt>
              </c:numCache>
            </c:numRef>
          </c:yVal>
          <c:smooth val="0"/>
          <c:extLst>
            <c:ext xmlns:c16="http://schemas.microsoft.com/office/drawing/2014/chart" uri="{C3380CC4-5D6E-409C-BE32-E72D297353CC}">
              <c16:uniqueId val="{00000001-F10F-4405-9C9A-1182DE9EB247}"/>
            </c:ext>
          </c:extLst>
        </c:ser>
        <c:ser>
          <c:idx val="1"/>
          <c:order val="1"/>
          <c:tx>
            <c:v>手動</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206.25242010722363</c:v>
                </c:pt>
                <c:pt idx="9">
                  <c:v>222.07062587232733</c:v>
                </c:pt>
                <c:pt idx="10">
                  <c:v>238.02044855255423</c:v>
                </c:pt>
                <c:pt idx="11">
                  <c:v>254.07375925567121</c:v>
                </c:pt>
                <c:pt idx="12">
                  <c:v>270.20521635072851</c:v>
                </c:pt>
                <c:pt idx="13">
                  <c:v>286.39196613932035</c:v>
                </c:pt>
                <c:pt idx="14">
                  <c:v>302.61337818399443</c:v>
                </c:pt>
                <c:pt idx="15">
                  <c:v>318.85081145432542</c:v>
                </c:pt>
                <c:pt idx="16">
                  <c:v>335.0874076992435</c:v>
                </c:pt>
                <c:pt idx="17">
                  <c:v>351.30790877187343</c:v>
                </c:pt>
                <c:pt idx="18">
                  <c:v>367.49849497280127</c:v>
                </c:pt>
                <c:pt idx="19">
                  <c:v>383.64664181195809</c:v>
                </c:pt>
                <c:pt idx="20">
                  <c:v>399.74099290332487</c:v>
                </c:pt>
                <c:pt idx="21">
                  <c:v>365.33911824171986</c:v>
                </c:pt>
                <c:pt idx="22">
                  <c:v>381.0286735823363</c:v>
                </c:pt>
                <c:pt idx="23">
                  <c:v>396.69938549541985</c:v>
                </c:pt>
                <c:pt idx="24">
                  <c:v>412.33986008616057</c:v>
                </c:pt>
                <c:pt idx="25">
                  <c:v>427.93958071270151</c:v>
                </c:pt>
                <c:pt idx="26">
                  <c:v>443.48884230601595</c:v>
                </c:pt>
                <c:pt idx="27">
                  <c:v>458.97869078643936</c:v>
                </c:pt>
                <c:pt idx="28">
                  <c:v>474.40086720402758</c:v>
                </c:pt>
                <c:pt idx="29">
                  <c:v>489.74775624879317</c:v>
                </c:pt>
                <c:pt idx="30">
                  <c:v>505.01233879756074</c:v>
                </c:pt>
                <c:pt idx="31">
                  <c:v>477.57007223786013</c:v>
                </c:pt>
                <c:pt idx="32">
                  <c:v>491.95243478821027</c:v>
                </c:pt>
                <c:pt idx="33">
                  <c:v>506.25350404752442</c:v>
                </c:pt>
                <c:pt idx="34">
                  <c:v>520.46767717454259</c:v>
                </c:pt>
                <c:pt idx="35">
                  <c:v>534.5897735514892</c:v>
                </c:pt>
                <c:pt idx="36">
                  <c:v>548.61500650882363</c:v>
                </c:pt>
                <c:pt idx="37">
                  <c:v>562.53895710002121</c:v>
                </c:pt>
                <c:pt idx="38">
                  <c:v>576.35754978387433</c:v>
                </c:pt>
                <c:pt idx="39">
                  <c:v>590.0670298803758</c:v>
                </c:pt>
                <c:pt idx="40">
                  <c:v>603.66394267455814</c:v>
                </c:pt>
                <c:pt idx="41">
                  <c:v>617.14511405063104</c:v>
                </c:pt>
                <c:pt idx="42">
                  <c:v>630.50763254631204</c:v>
                </c:pt>
                <c:pt idx="43">
                  <c:v>643.74883272445038</c:v>
                </c:pt>
                <c:pt idx="44">
                  <c:v>656.8662797657845</c:v>
                </c:pt>
                <c:pt idx="45">
                  <c:v>669.85775519306276</c:v>
                </c:pt>
                <c:pt idx="46">
                  <c:v>627.20195249777566</c:v>
                </c:pt>
                <c:pt idx="47">
                  <c:v>639.35332151273576</c:v>
                </c:pt>
                <c:pt idx="48">
                  <c:v>651.3870282665107</c:v>
                </c:pt>
                <c:pt idx="49">
                  <c:v>663.30124143815226</c:v>
                </c:pt>
                <c:pt idx="50">
                  <c:v>675.09429828657414</c:v>
                </c:pt>
                <c:pt idx="51">
                  <c:v>686.7646954920225</c:v>
                </c:pt>
                <c:pt idx="52">
                  <c:v>698.31108061806879</c:v>
                </c:pt>
                <c:pt idx="53">
                  <c:v>709.73224414823119</c:v>
                </c:pt>
                <c:pt idx="54">
                  <c:v>721.02711205409912</c:v>
                </c:pt>
                <c:pt idx="55">
                  <c:v>732.19473885451475</c:v>
                </c:pt>
                <c:pt idx="56">
                  <c:v>743.23430112791868</c:v>
                </c:pt>
                <c:pt idx="57">
                  <c:v>754.14509144237525</c:v>
                </c:pt>
                <c:pt idx="58">
                  <c:v>764.92651267016663</c:v>
                </c:pt>
                <c:pt idx="59">
                  <c:v>775.57807265599365</c:v>
                </c:pt>
                <c:pt idx="60">
                  <c:v>786.09937920999516</c:v>
                </c:pt>
                <c:pt idx="61">
                  <c:v>796.49013539879184</c:v>
                </c:pt>
                <c:pt idx="62">
                  <c:v>806.75013510965039</c:v>
                </c:pt>
                <c:pt idx="63">
                  <c:v>816.87925886474829</c:v>
                </c:pt>
                <c:pt idx="64">
                  <c:v>826.8774698641954</c:v>
                </c:pt>
                <c:pt idx="65">
                  <c:v>836.74481023816713</c:v>
                </c:pt>
                <c:pt idx="66">
                  <c:v>846.48139749002939</c:v>
                </c:pt>
                <c:pt idx="67">
                  <c:v>856.08742111384447</c:v>
                </c:pt>
                <c:pt idx="68">
                  <c:v>865.56313937103948</c:v>
                </c:pt>
                <c:pt idx="69">
                  <c:v>874.90887621232446</c:v>
                </c:pt>
                <c:pt idx="70">
                  <c:v>884.12501833224314</c:v>
                </c:pt>
                <c:pt idx="71">
                  <c:v>893.21201234483522</c:v>
                </c:pt>
                <c:pt idx="72">
                  <c:v>902.17036207008016</c:v>
                </c:pt>
                <c:pt idx="73">
                  <c:v>911.00062592173481</c:v>
                </c:pt>
                <c:pt idx="74">
                  <c:v>919.70341438820628</c:v>
                </c:pt>
                <c:pt idx="75">
                  <c:v>928.27938759894892</c:v>
                </c:pt>
                <c:pt idx="76">
                  <c:v>936.72925296973722</c:v>
                </c:pt>
                <c:pt idx="77">
                  <c:v>945.05376292090875</c:v>
                </c:pt>
                <c:pt idx="78">
                  <c:v>953.25371266339118</c:v>
                </c:pt>
                <c:pt idx="79">
                  <c:v>961.32993804796956</c:v>
                </c:pt>
                <c:pt idx="80">
                  <c:v>969.28331347386165</c:v>
                </c:pt>
                <c:pt idx="81">
                  <c:v>977.11474985317045</c:v>
                </c:pt>
                <c:pt idx="82">
                  <c:v>984.8251926283084</c:v>
                </c:pt>
                <c:pt idx="83">
                  <c:v>992.41561983991278</c:v>
                </c:pt>
                <c:pt idx="84">
                  <c:v>999.8870402431611</c:v>
                </c:pt>
                <c:pt idx="85">
                  <c:v>1007.2404914707599</c:v>
                </c:pt>
                <c:pt idx="86">
                  <c:v>1014.4770382411645</c:v>
                </c:pt>
                <c:pt idx="87">
                  <c:v>1021.5977706108847</c:v>
                </c:pt>
                <c:pt idx="88">
                  <c:v>1028.6038022699711</c:v>
                </c:pt>
                <c:pt idx="89">
                  <c:v>1035.4962688799205</c:v>
                </c:pt>
                <c:pt idx="90">
                  <c:v>1042.2763264534988</c:v>
                </c:pt>
                <c:pt idx="91">
                  <c:v>1048.9451497760483</c:v>
                </c:pt>
                <c:pt idx="92">
                  <c:v>1055.5039308679968</c:v>
                </c:pt>
                <c:pt idx="93">
                  <c:v>1061.9538774883767</c:v>
                </c:pt>
                <c:pt idx="94">
                  <c:v>1068.296211679213</c:v>
                </c:pt>
                <c:pt idx="95">
                  <c:v>1074.5321683507377</c:v>
                </c:pt>
                <c:pt idx="96">
                  <c:v>1080.6629939073521</c:v>
                </c:pt>
                <c:pt idx="97">
                  <c:v>1086.68994491435</c:v>
                </c:pt>
                <c:pt idx="98">
                  <c:v>1092.6142868053705</c:v>
                </c:pt>
                <c:pt idx="99">
                  <c:v>1098.4372926305698</c:v>
                </c:pt>
                <c:pt idx="100">
                  <c:v>1104.1602418454659</c:v>
                </c:pt>
                <c:pt idx="101">
                  <c:v>1109.7844191404151</c:v>
                </c:pt>
                <c:pt idx="102">
                  <c:v>1115.3111133106115</c:v>
                </c:pt>
                <c:pt idx="103">
                  <c:v>1120.7416161664926</c:v>
                </c:pt>
                <c:pt idx="104">
                  <c:v>1126.0772214843739</c:v>
                </c:pt>
                <c:pt idx="105">
                  <c:v>1131.3192239971149</c:v>
                </c:pt>
                <c:pt idx="106">
                  <c:v>1136.4689184245315</c:v>
                </c:pt>
                <c:pt idx="107">
                  <c:v>1141.5275985432684</c:v>
                </c:pt>
                <c:pt idx="108">
                  <c:v>1146.4965562957527</c:v>
                </c:pt>
                <c:pt idx="109">
                  <c:v>1151.3770809378373</c:v>
                </c:pt>
                <c:pt idx="110">
                  <c:v>1156.1704582246621</c:v>
                </c:pt>
              </c:numCache>
            </c:numRef>
          </c:yVal>
          <c:smooth val="0"/>
          <c:extLst>
            <c:ext xmlns:c16="http://schemas.microsoft.com/office/drawing/2014/chart" uri="{C3380CC4-5D6E-409C-BE32-E72D297353CC}">
              <c16:uniqueId val="{00000000-F10F-4405-9C9A-1182DE9EB247}"/>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100"/>
      </c:valAx>
      <c:spPr>
        <a:ln>
          <a:solidFill>
            <a:schemeClr val="tx1"/>
          </a:solidFill>
        </a:ln>
      </c:spPr>
    </c:plotArea>
    <c:legend>
      <c:legendPos val="l"/>
      <c:layout>
        <c:manualLayout>
          <c:xMode val="edge"/>
          <c:yMode val="edge"/>
          <c:x val="0.17129629629629628"/>
          <c:y val="0.17245091863517059"/>
          <c:w val="0.21296296296296297"/>
          <c:h val="0.17556430446194227"/>
        </c:manualLayout>
      </c:layout>
      <c:overlay val="0"/>
      <c:spPr>
        <a:solidFill>
          <a:schemeClr val="bg1"/>
        </a:solidFill>
        <a:ln>
          <a:solidFill>
            <a:sysClr val="windowText" lastClr="000000"/>
          </a:solidFill>
        </a:ln>
      </c:spPr>
      <c:txPr>
        <a:bodyPr/>
        <a:lstStyle/>
        <a:p>
          <a:pPr>
            <a:defRPr sz="800"/>
          </a:pPr>
          <a:endParaRPr lang="ja-JP"/>
        </a:p>
      </c:tx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材積</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206.25242010722363</c:v>
                </c:pt>
                <c:pt idx="9">
                  <c:v>222.07062587232733</c:v>
                </c:pt>
                <c:pt idx="10">
                  <c:v>238.02044855255423</c:v>
                </c:pt>
                <c:pt idx="11">
                  <c:v>254.07375925567121</c:v>
                </c:pt>
                <c:pt idx="12">
                  <c:v>270.20521635072851</c:v>
                </c:pt>
                <c:pt idx="13">
                  <c:v>286.39196613932035</c:v>
                </c:pt>
                <c:pt idx="14">
                  <c:v>302.61337818399443</c:v>
                </c:pt>
                <c:pt idx="15">
                  <c:v>318.85081145432542</c:v>
                </c:pt>
                <c:pt idx="16">
                  <c:v>335.0874076992435</c:v>
                </c:pt>
                <c:pt idx="17">
                  <c:v>351.30790877187343</c:v>
                </c:pt>
                <c:pt idx="18">
                  <c:v>367.49849497280127</c:v>
                </c:pt>
                <c:pt idx="19">
                  <c:v>383.64664181195809</c:v>
                </c:pt>
                <c:pt idx="20">
                  <c:v>399.74099290332487</c:v>
                </c:pt>
                <c:pt idx="21">
                  <c:v>365.33911824171986</c:v>
                </c:pt>
                <c:pt idx="22">
                  <c:v>381.0286735823363</c:v>
                </c:pt>
                <c:pt idx="23">
                  <c:v>396.69938549541985</c:v>
                </c:pt>
                <c:pt idx="24">
                  <c:v>412.33986008616057</c:v>
                </c:pt>
                <c:pt idx="25">
                  <c:v>427.93958071270151</c:v>
                </c:pt>
                <c:pt idx="26">
                  <c:v>443.48884230601595</c:v>
                </c:pt>
                <c:pt idx="27">
                  <c:v>458.97869078643936</c:v>
                </c:pt>
                <c:pt idx="28">
                  <c:v>474.40086720402758</c:v>
                </c:pt>
                <c:pt idx="29">
                  <c:v>489.74775624879317</c:v>
                </c:pt>
                <c:pt idx="30">
                  <c:v>505.01233879756074</c:v>
                </c:pt>
                <c:pt idx="31">
                  <c:v>477.57007223786013</c:v>
                </c:pt>
                <c:pt idx="32">
                  <c:v>491.95243478821027</c:v>
                </c:pt>
                <c:pt idx="33">
                  <c:v>506.25350404752442</c:v>
                </c:pt>
                <c:pt idx="34">
                  <c:v>520.46767717454259</c:v>
                </c:pt>
                <c:pt idx="35">
                  <c:v>534.5897735514892</c:v>
                </c:pt>
                <c:pt idx="36">
                  <c:v>548.61500650882363</c:v>
                </c:pt>
                <c:pt idx="37">
                  <c:v>562.53895710002121</c:v>
                </c:pt>
                <c:pt idx="38">
                  <c:v>576.35754978387433</c:v>
                </c:pt>
                <c:pt idx="39">
                  <c:v>590.0670298803758</c:v>
                </c:pt>
                <c:pt idx="40">
                  <c:v>603.66394267455814</c:v>
                </c:pt>
                <c:pt idx="41">
                  <c:v>617.14511405063104</c:v>
                </c:pt>
                <c:pt idx="42">
                  <c:v>630.50763254631204</c:v>
                </c:pt>
                <c:pt idx="43">
                  <c:v>643.74883272445038</c:v>
                </c:pt>
                <c:pt idx="44">
                  <c:v>656.8662797657845</c:v>
                </c:pt>
                <c:pt idx="45">
                  <c:v>669.85775519306276</c:v>
                </c:pt>
                <c:pt idx="46">
                  <c:v>627.20195249777566</c:v>
                </c:pt>
                <c:pt idx="47">
                  <c:v>639.35332151273576</c:v>
                </c:pt>
                <c:pt idx="48">
                  <c:v>651.3870282665107</c:v>
                </c:pt>
                <c:pt idx="49">
                  <c:v>663.30124143815226</c:v>
                </c:pt>
                <c:pt idx="50">
                  <c:v>675.09429828657414</c:v>
                </c:pt>
                <c:pt idx="51">
                  <c:v>686.7646954920225</c:v>
                </c:pt>
                <c:pt idx="52">
                  <c:v>698.31108061806879</c:v>
                </c:pt>
                <c:pt idx="53">
                  <c:v>709.73224414823119</c:v>
                </c:pt>
                <c:pt idx="54">
                  <c:v>721.02711205409912</c:v>
                </c:pt>
                <c:pt idx="55">
                  <c:v>732.19473885451475</c:v>
                </c:pt>
                <c:pt idx="56">
                  <c:v>743.23430112791868</c:v>
                </c:pt>
                <c:pt idx="57">
                  <c:v>754.14509144237525</c:v>
                </c:pt>
                <c:pt idx="58">
                  <c:v>764.92651267016663</c:v>
                </c:pt>
                <c:pt idx="59">
                  <c:v>775.57807265599365</c:v>
                </c:pt>
                <c:pt idx="60">
                  <c:v>786.09937920999516</c:v>
                </c:pt>
                <c:pt idx="61">
                  <c:v>796.49013539879184</c:v>
                </c:pt>
                <c:pt idx="62">
                  <c:v>806.75013510965039</c:v>
                </c:pt>
                <c:pt idx="63">
                  <c:v>816.87925886474829</c:v>
                </c:pt>
                <c:pt idx="64">
                  <c:v>826.8774698641954</c:v>
                </c:pt>
                <c:pt idx="65">
                  <c:v>836.74481023816713</c:v>
                </c:pt>
                <c:pt idx="66">
                  <c:v>846.48139749002939</c:v>
                </c:pt>
                <c:pt idx="67">
                  <c:v>856.08742111384447</c:v>
                </c:pt>
                <c:pt idx="68">
                  <c:v>865.56313937103948</c:v>
                </c:pt>
                <c:pt idx="69">
                  <c:v>874.90887621232446</c:v>
                </c:pt>
                <c:pt idx="70">
                  <c:v>884.12501833224314</c:v>
                </c:pt>
                <c:pt idx="71">
                  <c:v>893.21201234483522</c:v>
                </c:pt>
                <c:pt idx="72">
                  <c:v>902.17036207008016</c:v>
                </c:pt>
                <c:pt idx="73">
                  <c:v>911.00062592173481</c:v>
                </c:pt>
                <c:pt idx="74">
                  <c:v>919.70341438820628</c:v>
                </c:pt>
                <c:pt idx="75">
                  <c:v>928.27938759894892</c:v>
                </c:pt>
                <c:pt idx="76">
                  <c:v>936.72925296973722</c:v>
                </c:pt>
                <c:pt idx="77">
                  <c:v>945.05376292090875</c:v>
                </c:pt>
                <c:pt idx="78">
                  <c:v>953.25371266339118</c:v>
                </c:pt>
                <c:pt idx="79">
                  <c:v>961.32993804796956</c:v>
                </c:pt>
                <c:pt idx="80">
                  <c:v>969.28331347386165</c:v>
                </c:pt>
                <c:pt idx="81">
                  <c:v>977.11474985317045</c:v>
                </c:pt>
                <c:pt idx="82">
                  <c:v>984.8251926283084</c:v>
                </c:pt>
                <c:pt idx="83">
                  <c:v>992.41561983991278</c:v>
                </c:pt>
                <c:pt idx="84">
                  <c:v>999.8870402431611</c:v>
                </c:pt>
                <c:pt idx="85">
                  <c:v>1007.2404914707599</c:v>
                </c:pt>
                <c:pt idx="86">
                  <c:v>1014.4770382411645</c:v>
                </c:pt>
                <c:pt idx="87">
                  <c:v>1021.5977706108847</c:v>
                </c:pt>
                <c:pt idx="88">
                  <c:v>1028.6038022699711</c:v>
                </c:pt>
                <c:pt idx="89">
                  <c:v>1035.4962688799205</c:v>
                </c:pt>
                <c:pt idx="90">
                  <c:v>1042.2763264534988</c:v>
                </c:pt>
                <c:pt idx="91">
                  <c:v>1048.9451497760483</c:v>
                </c:pt>
                <c:pt idx="92">
                  <c:v>1055.5039308679968</c:v>
                </c:pt>
                <c:pt idx="93">
                  <c:v>1061.9538774883767</c:v>
                </c:pt>
                <c:pt idx="94">
                  <c:v>1068.296211679213</c:v>
                </c:pt>
                <c:pt idx="95">
                  <c:v>1074.5321683507377</c:v>
                </c:pt>
                <c:pt idx="96">
                  <c:v>1080.6629939073521</c:v>
                </c:pt>
                <c:pt idx="97">
                  <c:v>1086.68994491435</c:v>
                </c:pt>
                <c:pt idx="98">
                  <c:v>1092.6142868053705</c:v>
                </c:pt>
                <c:pt idx="99">
                  <c:v>1098.4372926305698</c:v>
                </c:pt>
                <c:pt idx="100">
                  <c:v>1104.1602418454659</c:v>
                </c:pt>
                <c:pt idx="101">
                  <c:v>1109.7844191404151</c:v>
                </c:pt>
                <c:pt idx="102">
                  <c:v>1115.3111133106115</c:v>
                </c:pt>
                <c:pt idx="103">
                  <c:v>1120.7416161664926</c:v>
                </c:pt>
                <c:pt idx="104">
                  <c:v>1126.0772214843739</c:v>
                </c:pt>
                <c:pt idx="105">
                  <c:v>1131.3192239971149</c:v>
                </c:pt>
                <c:pt idx="106">
                  <c:v>1136.4689184245315</c:v>
                </c:pt>
                <c:pt idx="107">
                  <c:v>1141.5275985432684</c:v>
                </c:pt>
                <c:pt idx="108">
                  <c:v>1146.4965562957527</c:v>
                </c:pt>
                <c:pt idx="109">
                  <c:v>1151.3770809378373</c:v>
                </c:pt>
                <c:pt idx="110">
                  <c:v>1156.1704582246621</c:v>
                </c:pt>
              </c:numCache>
            </c:numRef>
          </c:yVal>
          <c:smooth val="0"/>
          <c:extLst>
            <c:ext xmlns:c16="http://schemas.microsoft.com/office/drawing/2014/chart" uri="{C3380CC4-5D6E-409C-BE32-E72D297353CC}">
              <c16:uniqueId val="{00000000-747D-4B9B-97D9-3C51F4C60BDB}"/>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5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100"/>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密度</a:t>
            </a:r>
            <a:endParaRPr lang="en-US" altLang="ja-JP"/>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2284.3753976275302</c:v>
                </c:pt>
                <c:pt idx="9">
                  <c:v>2269.020710111874</c:v>
                </c:pt>
                <c:pt idx="10">
                  <c:v>2253.7147793278023</c:v>
                </c:pt>
                <c:pt idx="11">
                  <c:v>2238.4875443031005</c:v>
                </c:pt>
                <c:pt idx="12">
                  <c:v>2223.3648500458767</c:v>
                </c:pt>
                <c:pt idx="13">
                  <c:v>2208.3689082170317</c:v>
                </c:pt>
                <c:pt idx="14">
                  <c:v>2193.5187114556147</c:v>
                </c:pt>
                <c:pt idx="15">
                  <c:v>2178.8304046181001</c:v>
                </c:pt>
                <c:pt idx="16">
                  <c:v>2164.317616464064</c:v>
                </c:pt>
                <c:pt idx="17">
                  <c:v>2149.991755359506</c:v>
                </c:pt>
                <c:pt idx="18">
                  <c:v>2135.8622724644028</c:v>
                </c:pt>
                <c:pt idx="19">
                  <c:v>2121.9368956824837</c:v>
                </c:pt>
                <c:pt idx="20">
                  <c:v>2108.2218374180625</c:v>
                </c:pt>
                <c:pt idx="21">
                  <c:v>1468.2218374180625</c:v>
                </c:pt>
                <c:pt idx="22">
                  <c:v>1468.2218374180625</c:v>
                </c:pt>
                <c:pt idx="23">
                  <c:v>1468.2218374180625</c:v>
                </c:pt>
                <c:pt idx="24">
                  <c:v>1468.2218374180625</c:v>
                </c:pt>
                <c:pt idx="25">
                  <c:v>1468.2218374180625</c:v>
                </c:pt>
                <c:pt idx="26">
                  <c:v>1468.2218374180625</c:v>
                </c:pt>
                <c:pt idx="27">
                  <c:v>1468.2218374180625</c:v>
                </c:pt>
                <c:pt idx="28">
                  <c:v>1468.2218374180625</c:v>
                </c:pt>
                <c:pt idx="29">
                  <c:v>1468.2218374180625</c:v>
                </c:pt>
                <c:pt idx="30">
                  <c:v>1468.2218374180625</c:v>
                </c:pt>
                <c:pt idx="31">
                  <c:v>1168.2218374180625</c:v>
                </c:pt>
                <c:pt idx="32">
                  <c:v>1168.2218374180625</c:v>
                </c:pt>
                <c:pt idx="33">
                  <c:v>1168.2218374180625</c:v>
                </c:pt>
                <c:pt idx="34">
                  <c:v>1168.2218374180625</c:v>
                </c:pt>
                <c:pt idx="35">
                  <c:v>1168.2218374180625</c:v>
                </c:pt>
                <c:pt idx="36">
                  <c:v>1168.2218374180625</c:v>
                </c:pt>
                <c:pt idx="37">
                  <c:v>1168.2218374180625</c:v>
                </c:pt>
                <c:pt idx="38">
                  <c:v>1168.2218374180625</c:v>
                </c:pt>
                <c:pt idx="39">
                  <c:v>1168.2218374180625</c:v>
                </c:pt>
                <c:pt idx="40">
                  <c:v>1168.2218374180625</c:v>
                </c:pt>
                <c:pt idx="41">
                  <c:v>1168.2218374180625</c:v>
                </c:pt>
                <c:pt idx="42">
                  <c:v>1168.2218374180625</c:v>
                </c:pt>
                <c:pt idx="43">
                  <c:v>1168.2218374180625</c:v>
                </c:pt>
                <c:pt idx="44">
                  <c:v>1168.2218374180625</c:v>
                </c:pt>
                <c:pt idx="45">
                  <c:v>1168.2218374180625</c:v>
                </c:pt>
                <c:pt idx="46">
                  <c:v>928.22183741806248</c:v>
                </c:pt>
                <c:pt idx="47">
                  <c:v>928.22183741806248</c:v>
                </c:pt>
                <c:pt idx="48">
                  <c:v>928.22183741806248</c:v>
                </c:pt>
                <c:pt idx="49">
                  <c:v>928.22183741806248</c:v>
                </c:pt>
                <c:pt idx="50">
                  <c:v>928.22183741806248</c:v>
                </c:pt>
                <c:pt idx="51">
                  <c:v>928.22183741806248</c:v>
                </c:pt>
                <c:pt idx="52">
                  <c:v>928.22183741806248</c:v>
                </c:pt>
                <c:pt idx="53">
                  <c:v>928.22183741806248</c:v>
                </c:pt>
                <c:pt idx="54">
                  <c:v>928.22183741806248</c:v>
                </c:pt>
                <c:pt idx="55">
                  <c:v>928.22183741806248</c:v>
                </c:pt>
                <c:pt idx="56">
                  <c:v>928.22183741806248</c:v>
                </c:pt>
                <c:pt idx="57">
                  <c:v>928.22183741806248</c:v>
                </c:pt>
                <c:pt idx="58">
                  <c:v>928.22183741806248</c:v>
                </c:pt>
                <c:pt idx="59">
                  <c:v>928.22183741806248</c:v>
                </c:pt>
                <c:pt idx="60">
                  <c:v>928.22183741806248</c:v>
                </c:pt>
                <c:pt idx="61">
                  <c:v>928.22183741806248</c:v>
                </c:pt>
                <c:pt idx="62">
                  <c:v>928.22183741806248</c:v>
                </c:pt>
                <c:pt idx="63">
                  <c:v>928.22183741806248</c:v>
                </c:pt>
                <c:pt idx="64">
                  <c:v>928.22183741806248</c:v>
                </c:pt>
                <c:pt idx="65">
                  <c:v>928.22183741806248</c:v>
                </c:pt>
                <c:pt idx="66">
                  <c:v>928.22183741806248</c:v>
                </c:pt>
                <c:pt idx="67">
                  <c:v>928.22183741806248</c:v>
                </c:pt>
                <c:pt idx="68">
                  <c:v>928.22183741806248</c:v>
                </c:pt>
                <c:pt idx="69">
                  <c:v>928.22183741806248</c:v>
                </c:pt>
                <c:pt idx="70">
                  <c:v>928.22183741806248</c:v>
                </c:pt>
                <c:pt idx="71">
                  <c:v>928.22183741806248</c:v>
                </c:pt>
                <c:pt idx="72">
                  <c:v>928.22183741806248</c:v>
                </c:pt>
                <c:pt idx="73">
                  <c:v>928.22183741806248</c:v>
                </c:pt>
                <c:pt idx="74">
                  <c:v>928.22183741806248</c:v>
                </c:pt>
                <c:pt idx="75">
                  <c:v>928.22183741806248</c:v>
                </c:pt>
                <c:pt idx="76">
                  <c:v>928.22183741806248</c:v>
                </c:pt>
                <c:pt idx="77">
                  <c:v>928.22183741806248</c:v>
                </c:pt>
                <c:pt idx="78">
                  <c:v>928.22183741806248</c:v>
                </c:pt>
                <c:pt idx="79">
                  <c:v>928.22183741806248</c:v>
                </c:pt>
                <c:pt idx="80">
                  <c:v>928.22183741806248</c:v>
                </c:pt>
                <c:pt idx="81">
                  <c:v>928.22183741806248</c:v>
                </c:pt>
                <c:pt idx="82">
                  <c:v>928.22183741806248</c:v>
                </c:pt>
                <c:pt idx="83">
                  <c:v>928.22183741806248</c:v>
                </c:pt>
                <c:pt idx="84">
                  <c:v>928.22183741806248</c:v>
                </c:pt>
                <c:pt idx="85">
                  <c:v>928.22183741806248</c:v>
                </c:pt>
                <c:pt idx="86">
                  <c:v>928.22183741806248</c:v>
                </c:pt>
                <c:pt idx="87">
                  <c:v>928.22183741806248</c:v>
                </c:pt>
                <c:pt idx="88">
                  <c:v>928.22183741806248</c:v>
                </c:pt>
                <c:pt idx="89">
                  <c:v>928.22183741806248</c:v>
                </c:pt>
                <c:pt idx="90">
                  <c:v>928.22183741806248</c:v>
                </c:pt>
                <c:pt idx="91">
                  <c:v>928.22183741806248</c:v>
                </c:pt>
                <c:pt idx="92">
                  <c:v>928.22183741806248</c:v>
                </c:pt>
                <c:pt idx="93">
                  <c:v>928.22183741806248</c:v>
                </c:pt>
                <c:pt idx="94">
                  <c:v>928.22183741806248</c:v>
                </c:pt>
                <c:pt idx="95">
                  <c:v>928.22183741806248</c:v>
                </c:pt>
                <c:pt idx="96">
                  <c:v>928.22183741806248</c:v>
                </c:pt>
                <c:pt idx="97">
                  <c:v>928.22183741806248</c:v>
                </c:pt>
                <c:pt idx="98">
                  <c:v>928.22183741806248</c:v>
                </c:pt>
                <c:pt idx="99">
                  <c:v>928.22183741806248</c:v>
                </c:pt>
                <c:pt idx="100">
                  <c:v>928.22183741806248</c:v>
                </c:pt>
                <c:pt idx="101">
                  <c:v>928.22183741806248</c:v>
                </c:pt>
                <c:pt idx="102">
                  <c:v>928.22183741806248</c:v>
                </c:pt>
                <c:pt idx="103">
                  <c:v>928.22183741806248</c:v>
                </c:pt>
                <c:pt idx="104">
                  <c:v>928.22183741806248</c:v>
                </c:pt>
                <c:pt idx="105">
                  <c:v>928.22183741806248</c:v>
                </c:pt>
                <c:pt idx="106">
                  <c:v>928.22183741806248</c:v>
                </c:pt>
                <c:pt idx="107">
                  <c:v>928.22183741806248</c:v>
                </c:pt>
                <c:pt idx="108">
                  <c:v>928.22183741806248</c:v>
                </c:pt>
                <c:pt idx="109">
                  <c:v>928.22183741806248</c:v>
                </c:pt>
                <c:pt idx="110">
                  <c:v>928.22183741806248</c:v>
                </c:pt>
              </c:numCache>
            </c:numRef>
          </c:yVal>
          <c:smooth val="0"/>
          <c:extLst>
            <c:ext xmlns:c16="http://schemas.microsoft.com/office/drawing/2014/chart" uri="{C3380CC4-5D6E-409C-BE32-E72D297353CC}">
              <c16:uniqueId val="{00000000-53FE-4587-B698-D91C95D3FFEC}"/>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200"/>
      </c:valAx>
      <c:spPr>
        <a:ln>
          <a:solidFill>
            <a:schemeClr val="tx1"/>
          </a:solidFill>
        </a:ln>
      </c:spPr>
    </c:plotArea>
    <c:plotVisOnly val="1"/>
    <c:dispBlanksAs val="span"/>
    <c:showDLblsOverMax val="0"/>
  </c:chart>
  <c:spPr>
    <a:ln>
      <a:noFill/>
    </a:ln>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Ry</a:t>
            </a:r>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9.1992885015109244E-2"/>
          <c:w val="0.90049254152509284"/>
          <c:h val="0.82443597874814123"/>
        </c:manualLayout>
      </c:layout>
      <c:scatterChart>
        <c:scatterStyle val="lineMarker"/>
        <c:varyColors val="0"/>
        <c:ser>
          <c:idx val="1"/>
          <c:order val="0"/>
          <c:tx>
            <c:v>条件①</c:v>
          </c:tx>
          <c:marker>
            <c:symbol val="none"/>
          </c:marker>
          <c:xVal>
            <c:numRef>
              <c:f>'b（手動）計算用'!$E$5:$E$115</c:f>
              <c:numCache>
                <c:formatCode>0_ </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'b（手動）計算用'!$T$5:$T$115</c:f>
              <c:numCache>
                <c:formatCode>0.00_ </c:formatCode>
                <c:ptCount val="111"/>
                <c:pt idx="0">
                  <c:v>0.60125823799861267</c:v>
                </c:pt>
                <c:pt idx="1">
                  <c:v>0.63098882863954608</c:v>
                </c:pt>
                <c:pt idx="2">
                  <c:v>0.65508410705954601</c:v>
                </c:pt>
                <c:pt idx="3">
                  <c:v>0.67860045290781412</c:v>
                </c:pt>
                <c:pt idx="4">
                  <c:v>0.70028287914285858</c:v>
                </c:pt>
                <c:pt idx="5">
                  <c:v>0.72030721338176495</c:v>
                </c:pt>
                <c:pt idx="6">
                  <c:v>0.73883152187549528</c:v>
                </c:pt>
                <c:pt idx="7">
                  <c:v>0.75599749852495846</c:v>
                </c:pt>
                <c:pt idx="8">
                  <c:v>0.77193195454356833</c:v>
                </c:pt>
                <c:pt idx="9">
                  <c:v>0.78674829871235352</c:v>
                </c:pt>
                <c:pt idx="10">
                  <c:v>0.800547946229059</c:v>
                </c:pt>
                <c:pt idx="11">
                  <c:v>0.81342162423292941</c:v>
                </c:pt>
                <c:pt idx="12">
                  <c:v>0.8254505606168937</c:v>
                </c:pt>
                <c:pt idx="13">
                  <c:v>0.8367075538726243</c:v>
                </c:pt>
                <c:pt idx="14">
                  <c:v>0.847257928138893</c:v>
                </c:pt>
                <c:pt idx="15">
                  <c:v>0.85716038107812498</c:v>
                </c:pt>
                <c:pt idx="16">
                  <c:v>0.8664677338127047</c:v>
                </c:pt>
                <c:pt idx="17">
                  <c:v>0.87522759263428851</c:v>
                </c:pt>
                <c:pt idx="18">
                  <c:v>0.88348293201912387</c:v>
                </c:pt>
                <c:pt idx="19">
                  <c:v>0.89127260793435648</c:v>
                </c:pt>
                <c:pt idx="20">
                  <c:v>0.78600989875054428</c:v>
                </c:pt>
                <c:pt idx="21">
                  <c:v>0.79574610415099534</c:v>
                </c:pt>
                <c:pt idx="22">
                  <c:v>0.80506254772501873</c:v>
                </c:pt>
                <c:pt idx="23">
                  <c:v>0.81398305132384063</c:v>
                </c:pt>
                <c:pt idx="24">
                  <c:v>0.8225298030867102</c:v>
                </c:pt>
                <c:pt idx="25">
                  <c:v>0.83072348079705605</c:v>
                </c:pt>
                <c:pt idx="26">
                  <c:v>0.83858336606409445</c:v>
                </c:pt>
                <c:pt idx="27">
                  <c:v>0.846127449811794</c:v>
                </c:pt>
                <c:pt idx="28">
                  <c:v>0.85337252959774634</c:v>
                </c:pt>
                <c:pt idx="29">
                  <c:v>0.86033429930030292</c:v>
                </c:pt>
                <c:pt idx="30">
                  <c:v>0.7950918943752705</c:v>
                </c:pt>
                <c:pt idx="31">
                  <c:v>0.80190419023908899</c:v>
                </c:pt>
                <c:pt idx="32">
                  <c:v>0.80847496955283182</c:v>
                </c:pt>
                <c:pt idx="33">
                  <c:v>0.8148154085531526</c:v>
                </c:pt>
                <c:pt idx="34">
                  <c:v>0.82093604150225286</c:v>
                </c:pt>
                <c:pt idx="35">
                  <c:v>0.82684680260094723</c:v>
                </c:pt>
                <c:pt idx="36">
                  <c:v>0.83255706503613469</c:v>
                </c:pt>
                <c:pt idx="37">
                  <c:v>0.83807567734366162</c:v>
                </c:pt>
                <c:pt idx="38">
                  <c:v>0.84341099726188939</c:v>
                </c:pt>
                <c:pt idx="39">
                  <c:v>0.84857092324414829</c:v>
                </c:pt>
                <c:pt idx="40">
                  <c:v>0.85356292379018306</c:v>
                </c:pt>
                <c:pt idx="41">
                  <c:v>0.85839406474812752</c:v>
                </c:pt>
                <c:pt idx="42">
                  <c:v>0.86307103472971114</c:v>
                </c:pt>
                <c:pt idx="43">
                  <c:v>0.86760016877260104</c:v>
                </c:pt>
                <c:pt idx="44">
                  <c:v>0.87198747037510638</c:v>
                </c:pt>
                <c:pt idx="45">
                  <c:v>0.80439427400817853</c:v>
                </c:pt>
                <c:pt idx="46">
                  <c:v>0.80876774070768742</c:v>
                </c:pt>
                <c:pt idx="47">
                  <c:v>0.81301399042616374</c:v>
                </c:pt>
                <c:pt idx="48">
                  <c:v>0.81713765424940887</c:v>
                </c:pt>
                <c:pt idx="49">
                  <c:v>0.82114314843803204</c:v>
                </c:pt>
                <c:pt idx="50">
                  <c:v>0.82503468631291488</c:v>
                </c:pt>
                <c:pt idx="51">
                  <c:v>0.82881628942465069</c:v>
                </c:pt>
                <c:pt idx="52">
                  <c:v>0.83249179805089135</c:v>
                </c:pt>
                <c:pt idx="53">
                  <c:v>0.83606488106303734</c:v>
                </c:pt>
                <c:pt idx="54">
                  <c:v>0.83953904520126821</c:v>
                </c:pt>
                <c:pt idx="55">
                  <c:v>0.84291764379458067</c:v>
                </c:pt>
                <c:pt idx="56">
                  <c:v>0.8462038849602882</c:v>
                </c:pt>
                <c:pt idx="57">
                  <c:v>0.84940083931529942</c:v>
                </c:pt>
                <c:pt idx="58">
                  <c:v>0.85251144722950845</c:v>
                </c:pt>
                <c:pt idx="59">
                  <c:v>0.85553852564971589</c:v>
                </c:pt>
                <c:pt idx="60">
                  <c:v>0.85848477452072958</c:v>
                </c:pt>
                <c:pt idx="61">
                  <c:v>0.86135278282860428</c:v>
                </c:pt>
                <c:pt idx="62">
                  <c:v>0.86414503428940026</c:v>
                </c:pt>
                <c:pt idx="63">
                  <c:v>0.86686391270536978</c:v>
                </c:pt>
                <c:pt idx="64">
                  <c:v>0.86951170700907998</c:v>
                </c:pt>
                <c:pt idx="65">
                  <c:v>0.87209061601469307</c:v>
                </c:pt>
                <c:pt idx="66">
                  <c:v>0.87460275289440148</c:v>
                </c:pt>
                <c:pt idx="67">
                  <c:v>0.87705014939687964</c:v>
                </c:pt>
                <c:pt idx="68">
                  <c:v>0.87943475982355923</c:v>
                </c:pt>
                <c:pt idx="69">
                  <c:v>0.88175846477752406</c:v>
                </c:pt>
                <c:pt idx="70">
                  <c:v>0.88402307469890928</c:v>
                </c:pt>
                <c:pt idx="71">
                  <c:v>0.88623033319980649</c:v>
                </c:pt>
                <c:pt idx="72">
                  <c:v>0.88838192021087825</c:v>
                </c:pt>
                <c:pt idx="73">
                  <c:v>0.89047945495110792</c:v>
                </c:pt>
                <c:pt idx="74">
                  <c:v>0.89252449873142026</c:v>
                </c:pt>
                <c:pt idx="75">
                  <c:v>0.89451855760222487</c:v>
                </c:pt>
                <c:pt idx="76">
                  <c:v>0.89646308485433035</c:v>
                </c:pt>
                <c:pt idx="77">
                  <c:v>0.89835948338207672</c:v>
                </c:pt>
                <c:pt idx="78">
                  <c:v>0.90020910791700015</c:v>
                </c:pt>
                <c:pt idx="79">
                  <c:v>0.90201326713983332</c:v>
                </c:pt>
                <c:pt idx="80">
                  <c:v>0.9037732256781551</c:v>
                </c:pt>
                <c:pt idx="81">
                  <c:v>0.90549020599656638</c:v>
                </c:pt>
                <c:pt idx="82">
                  <c:v>0.90716539018583853</c:v>
                </c:pt>
                <c:pt idx="83">
                  <c:v>0.908799921657089</c:v>
                </c:pt>
                <c:pt idx="84">
                  <c:v>0.91039490674667456</c:v>
                </c:pt>
                <c:pt idx="85">
                  <c:v>0.91195141623712528</c:v>
                </c:pt>
                <c:pt idx="86">
                  <c:v>0.91347048679914067</c:v>
                </c:pt>
                <c:pt idx="87">
                  <c:v>0.91495312235933901</c:v>
                </c:pt>
                <c:pt idx="88">
                  <c:v>0.91640029539818046</c:v>
                </c:pt>
                <c:pt idx="89">
                  <c:v>0.91781294818219716</c:v>
                </c:pt>
                <c:pt idx="90">
                  <c:v>0.91919199393442663</c:v>
                </c:pt>
                <c:pt idx="91">
                  <c:v>0.9205383179466865</c:v>
                </c:pt>
                <c:pt idx="92">
                  <c:v>0.92185277863712056</c:v>
                </c:pt>
                <c:pt idx="93">
                  <c:v>0.92313620855622114</c:v>
                </c:pt>
                <c:pt idx="94">
                  <c:v>0.92438941534434294</c:v>
                </c:pt>
                <c:pt idx="95">
                  <c:v>0.92561318264353531</c:v>
                </c:pt>
                <c:pt idx="96">
                  <c:v>0.92680827096633767</c:v>
                </c:pt>
                <c:pt idx="97">
                  <c:v>0.92797541852402865</c:v>
                </c:pt>
                <c:pt idx="98">
                  <c:v>0.92911534201665624</c:v>
                </c:pt>
                <c:pt idx="99">
                  <c:v>0.93022873738703615</c:v>
                </c:pt>
                <c:pt idx="100">
                  <c:v>0.93131628054076143</c:v>
                </c:pt>
                <c:pt idx="101">
                  <c:v>0.93237862803415372</c:v>
                </c:pt>
                <c:pt idx="102">
                  <c:v>0.93341641773194439</c:v>
                </c:pt>
                <c:pt idx="103">
                  <c:v>0.93443026943638341</c:v>
                </c:pt>
                <c:pt idx="104">
                  <c:v>0.93542078548934682</c:v>
                </c:pt>
                <c:pt idx="105">
                  <c:v>0.93638855134893817</c:v>
                </c:pt>
                <c:pt idx="106">
                  <c:v>0.93733413614195771</c:v>
                </c:pt>
                <c:pt idx="107">
                  <c:v>0.93825809319355558</c:v>
                </c:pt>
                <c:pt idx="108">
                  <c:v>0.93916096053527975</c:v>
                </c:pt>
                <c:pt idx="109">
                  <c:v>0.94004326139266903</c:v>
                </c:pt>
                <c:pt idx="110">
                  <c:v>0.94090550465345768</c:v>
                </c:pt>
              </c:numCache>
            </c:numRef>
          </c:yVal>
          <c:smooth val="0"/>
          <c:extLst>
            <c:ext xmlns:c16="http://schemas.microsoft.com/office/drawing/2014/chart" uri="{C3380CC4-5D6E-409C-BE32-E72D297353CC}">
              <c16:uniqueId val="{00000000-FA86-46F3-93C7-CADA4F20F2AA}"/>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6872"/>
        <c:crosses val="autoZero"/>
        <c:crossBetween val="midCat"/>
        <c:majorUnit val="10"/>
      </c:valAx>
      <c:valAx>
        <c:axId val="914886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_ "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4885888"/>
        <c:crosses val="autoZero"/>
        <c:crossBetween val="midCat"/>
        <c:majorUnit val="5.000000000000001E-2"/>
      </c:valAx>
      <c:spPr>
        <a:ln>
          <a:solidFill>
            <a:schemeClr val="tx1"/>
          </a:solidFill>
        </a:ln>
      </c:spPr>
    </c:plotArea>
    <c:plotVisOnly val="1"/>
    <c:dispBlanksAs val="gap"/>
    <c:showDLblsOverMax val="0"/>
  </c:chart>
  <c:spPr>
    <a:ln>
      <a:noFill/>
    </a:ln>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t>密度</a:t>
            </a:r>
            <a:endParaRPr lang="en-US"/>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5.465718846999796E-2"/>
          <c:y val="0.11995223097112861"/>
          <c:w val="0.80776613268169062"/>
          <c:h val="0.77110288713910757"/>
        </c:manualLayout>
      </c:layout>
      <c:scatterChart>
        <c:scatterStyle val="lineMarker"/>
        <c:varyColors val="0"/>
        <c:ser>
          <c:idx val="0"/>
          <c:order val="0"/>
          <c:tx>
            <c:v>自動</c:v>
          </c:tx>
          <c:marker>
            <c:symbol val="none"/>
          </c:marker>
          <c:xVal>
            <c:numRef>
              <c:f>'a（自動）計算用'!$E$5:$E$115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1669.7442991833059</c:v>
                </c:pt>
                <c:pt idx="9">
                  <c:v>1669.7442991833059</c:v>
                </c:pt>
                <c:pt idx="10">
                  <c:v>1669.7442991833059</c:v>
                </c:pt>
                <c:pt idx="11">
                  <c:v>1669.7442991833059</c:v>
                </c:pt>
                <c:pt idx="12">
                  <c:v>1669.7442991833059</c:v>
                </c:pt>
                <c:pt idx="13">
                  <c:v>1669.7442991833059</c:v>
                </c:pt>
                <c:pt idx="14">
                  <c:v>1669.7442991833059</c:v>
                </c:pt>
                <c:pt idx="15">
                  <c:v>1199.7442991833059</c:v>
                </c:pt>
                <c:pt idx="16">
                  <c:v>1199.7442991833059</c:v>
                </c:pt>
                <c:pt idx="17">
                  <c:v>1199.7442991833059</c:v>
                </c:pt>
                <c:pt idx="18">
                  <c:v>1199.7442991833059</c:v>
                </c:pt>
                <c:pt idx="19">
                  <c:v>1199.7442991833059</c:v>
                </c:pt>
                <c:pt idx="20">
                  <c:v>1199.7442991833059</c:v>
                </c:pt>
                <c:pt idx="21">
                  <c:v>1199.7442991833059</c:v>
                </c:pt>
                <c:pt idx="22">
                  <c:v>1199.7442991833059</c:v>
                </c:pt>
                <c:pt idx="23">
                  <c:v>1199.7442991833059</c:v>
                </c:pt>
                <c:pt idx="24">
                  <c:v>1199.7442991833059</c:v>
                </c:pt>
                <c:pt idx="25">
                  <c:v>859.74429918330588</c:v>
                </c:pt>
                <c:pt idx="26">
                  <c:v>859.74429918330588</c:v>
                </c:pt>
                <c:pt idx="27">
                  <c:v>859.74429918330588</c:v>
                </c:pt>
                <c:pt idx="28">
                  <c:v>859.74429918330588</c:v>
                </c:pt>
                <c:pt idx="29">
                  <c:v>859.74429918330588</c:v>
                </c:pt>
                <c:pt idx="30">
                  <c:v>859.74429918330588</c:v>
                </c:pt>
                <c:pt idx="31">
                  <c:v>859.74429918330588</c:v>
                </c:pt>
                <c:pt idx="32">
                  <c:v>859.74429918330588</c:v>
                </c:pt>
                <c:pt idx="33">
                  <c:v>859.74429918330588</c:v>
                </c:pt>
                <c:pt idx="34">
                  <c:v>859.74429918330588</c:v>
                </c:pt>
                <c:pt idx="35">
                  <c:v>859.74429918330588</c:v>
                </c:pt>
                <c:pt idx="36">
                  <c:v>859.74429918330588</c:v>
                </c:pt>
                <c:pt idx="37">
                  <c:v>859.74429918330588</c:v>
                </c:pt>
                <c:pt idx="38">
                  <c:v>859.74429918330588</c:v>
                </c:pt>
                <c:pt idx="39">
                  <c:v>859.74429918330588</c:v>
                </c:pt>
                <c:pt idx="40">
                  <c:v>629.74429918330588</c:v>
                </c:pt>
                <c:pt idx="41">
                  <c:v>629.74429918330588</c:v>
                </c:pt>
                <c:pt idx="42">
                  <c:v>629.74429918330588</c:v>
                </c:pt>
                <c:pt idx="43">
                  <c:v>629.74429918330588</c:v>
                </c:pt>
                <c:pt idx="44">
                  <c:v>629.74429918330588</c:v>
                </c:pt>
                <c:pt idx="45">
                  <c:v>629.74429918330588</c:v>
                </c:pt>
                <c:pt idx="46">
                  <c:v>629.74429918330588</c:v>
                </c:pt>
                <c:pt idx="47">
                  <c:v>629.74429918330588</c:v>
                </c:pt>
                <c:pt idx="48">
                  <c:v>629.74429918330588</c:v>
                </c:pt>
                <c:pt idx="49">
                  <c:v>629.74429918330588</c:v>
                </c:pt>
                <c:pt idx="50">
                  <c:v>629.74429918330588</c:v>
                </c:pt>
                <c:pt idx="51">
                  <c:v>629.74429918330588</c:v>
                </c:pt>
                <c:pt idx="52">
                  <c:v>629.74429918330588</c:v>
                </c:pt>
                <c:pt idx="53">
                  <c:v>629.74429918330588</c:v>
                </c:pt>
                <c:pt idx="54">
                  <c:v>629.74429918330588</c:v>
                </c:pt>
                <c:pt idx="55">
                  <c:v>629.74429918330588</c:v>
                </c:pt>
                <c:pt idx="56">
                  <c:v>629.74429918330588</c:v>
                </c:pt>
                <c:pt idx="57">
                  <c:v>629.74429918330588</c:v>
                </c:pt>
                <c:pt idx="58">
                  <c:v>629.74429918330588</c:v>
                </c:pt>
                <c:pt idx="59">
                  <c:v>629.74429918330588</c:v>
                </c:pt>
                <c:pt idx="60">
                  <c:v>629.74429918330588</c:v>
                </c:pt>
                <c:pt idx="61">
                  <c:v>629.74429918330588</c:v>
                </c:pt>
                <c:pt idx="62">
                  <c:v>629.74429918330588</c:v>
                </c:pt>
                <c:pt idx="63">
                  <c:v>629.74429918330588</c:v>
                </c:pt>
                <c:pt idx="64">
                  <c:v>629.74429918330588</c:v>
                </c:pt>
                <c:pt idx="65">
                  <c:v>629.74429918330588</c:v>
                </c:pt>
                <c:pt idx="66">
                  <c:v>629.74429918330588</c:v>
                </c:pt>
                <c:pt idx="67">
                  <c:v>459.74429918330588</c:v>
                </c:pt>
                <c:pt idx="68">
                  <c:v>459.74429918330588</c:v>
                </c:pt>
                <c:pt idx="69">
                  <c:v>459.74429918330588</c:v>
                </c:pt>
                <c:pt idx="70">
                  <c:v>459.74429918330588</c:v>
                </c:pt>
                <c:pt idx="71">
                  <c:v>459.74429918330588</c:v>
                </c:pt>
                <c:pt idx="72">
                  <c:v>459.74429918330588</c:v>
                </c:pt>
                <c:pt idx="73">
                  <c:v>459.74429918330588</c:v>
                </c:pt>
                <c:pt idx="74">
                  <c:v>459.74429918330588</c:v>
                </c:pt>
                <c:pt idx="75">
                  <c:v>459.74429918330588</c:v>
                </c:pt>
                <c:pt idx="76">
                  <c:v>459.74429918330588</c:v>
                </c:pt>
                <c:pt idx="77">
                  <c:v>459.74429918330588</c:v>
                </c:pt>
                <c:pt idx="78">
                  <c:v>459.74429918330588</c:v>
                </c:pt>
                <c:pt idx="79">
                  <c:v>459.74429918330588</c:v>
                </c:pt>
                <c:pt idx="80">
                  <c:v>459.74429918330588</c:v>
                </c:pt>
                <c:pt idx="81">
                  <c:v>459.74429918330588</c:v>
                </c:pt>
                <c:pt idx="82">
                  <c:v>459.74429918330588</c:v>
                </c:pt>
                <c:pt idx="83">
                  <c:v>459.74429918330588</c:v>
                </c:pt>
                <c:pt idx="84">
                  <c:v>459.74429918330588</c:v>
                </c:pt>
                <c:pt idx="85">
                  <c:v>459.74429918330588</c:v>
                </c:pt>
                <c:pt idx="86">
                  <c:v>459.74429918330588</c:v>
                </c:pt>
                <c:pt idx="87">
                  <c:v>459.74429918330588</c:v>
                </c:pt>
                <c:pt idx="88">
                  <c:v>459.74429918330588</c:v>
                </c:pt>
                <c:pt idx="89">
                  <c:v>459.74429918330588</c:v>
                </c:pt>
                <c:pt idx="90">
                  <c:v>459.74429918330588</c:v>
                </c:pt>
                <c:pt idx="91">
                  <c:v>459.74429918330588</c:v>
                </c:pt>
                <c:pt idx="92">
                  <c:v>459.74429918330588</c:v>
                </c:pt>
                <c:pt idx="93">
                  <c:v>459.74429918330588</c:v>
                </c:pt>
                <c:pt idx="94">
                  <c:v>459.74429918330588</c:v>
                </c:pt>
                <c:pt idx="95">
                  <c:v>459.74429918330588</c:v>
                </c:pt>
                <c:pt idx="96">
                  <c:v>459.74429918330588</c:v>
                </c:pt>
                <c:pt idx="97">
                  <c:v>459.74429918330588</c:v>
                </c:pt>
                <c:pt idx="98">
                  <c:v>459.74429918330588</c:v>
                </c:pt>
                <c:pt idx="99">
                  <c:v>459.74429918330588</c:v>
                </c:pt>
                <c:pt idx="100">
                  <c:v>459.74429918330588</c:v>
                </c:pt>
                <c:pt idx="101">
                  <c:v>459.74429918330588</c:v>
                </c:pt>
                <c:pt idx="102">
                  <c:v>459.74429918330588</c:v>
                </c:pt>
                <c:pt idx="103">
                  <c:v>459.74429918330588</c:v>
                </c:pt>
                <c:pt idx="104">
                  <c:v>459.74429918330588</c:v>
                </c:pt>
                <c:pt idx="105">
                  <c:v>459.74429918330588</c:v>
                </c:pt>
                <c:pt idx="106">
                  <c:v>459.74429918330588</c:v>
                </c:pt>
                <c:pt idx="107">
                  <c:v>459.74429918330588</c:v>
                </c:pt>
                <c:pt idx="108">
                  <c:v>459.74429918330588</c:v>
                </c:pt>
                <c:pt idx="109">
                  <c:v>459.74429918330588</c:v>
                </c:pt>
                <c:pt idx="110">
                  <c:v>459.74429918330588</c:v>
                </c:pt>
              </c:numCache>
            </c:numRef>
          </c:yVal>
          <c:smooth val="0"/>
          <c:extLst>
            <c:ext xmlns:c16="http://schemas.microsoft.com/office/drawing/2014/chart" uri="{C3380CC4-5D6E-409C-BE32-E72D297353CC}">
              <c16:uniqueId val="{00000001-6938-4C46-BBA4-443EE9246492}"/>
            </c:ext>
          </c:extLst>
        </c:ser>
        <c:ser>
          <c:idx val="1"/>
          <c:order val="1"/>
          <c:tx>
            <c:v>手動</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2284.3753976275302</c:v>
                </c:pt>
                <c:pt idx="9">
                  <c:v>2269.020710111874</c:v>
                </c:pt>
                <c:pt idx="10">
                  <c:v>2253.7147793278023</c:v>
                </c:pt>
                <c:pt idx="11">
                  <c:v>2238.4875443031005</c:v>
                </c:pt>
                <c:pt idx="12">
                  <c:v>2223.3648500458767</c:v>
                </c:pt>
                <c:pt idx="13">
                  <c:v>2208.3689082170317</c:v>
                </c:pt>
                <c:pt idx="14">
                  <c:v>2193.5187114556147</c:v>
                </c:pt>
                <c:pt idx="15">
                  <c:v>2178.8304046181001</c:v>
                </c:pt>
                <c:pt idx="16">
                  <c:v>2164.317616464064</c:v>
                </c:pt>
                <c:pt idx="17">
                  <c:v>2149.991755359506</c:v>
                </c:pt>
                <c:pt idx="18">
                  <c:v>2135.8622724644028</c:v>
                </c:pt>
                <c:pt idx="19">
                  <c:v>2121.9368956824837</c:v>
                </c:pt>
                <c:pt idx="20">
                  <c:v>2108.2218374180625</c:v>
                </c:pt>
                <c:pt idx="21">
                  <c:v>1468.2218374180625</c:v>
                </c:pt>
                <c:pt idx="22">
                  <c:v>1468.2218374180625</c:v>
                </c:pt>
                <c:pt idx="23">
                  <c:v>1468.2218374180625</c:v>
                </c:pt>
                <c:pt idx="24">
                  <c:v>1468.2218374180625</c:v>
                </c:pt>
                <c:pt idx="25">
                  <c:v>1468.2218374180625</c:v>
                </c:pt>
                <c:pt idx="26">
                  <c:v>1468.2218374180625</c:v>
                </c:pt>
                <c:pt idx="27">
                  <c:v>1468.2218374180625</c:v>
                </c:pt>
                <c:pt idx="28">
                  <c:v>1468.2218374180625</c:v>
                </c:pt>
                <c:pt idx="29">
                  <c:v>1468.2218374180625</c:v>
                </c:pt>
                <c:pt idx="30">
                  <c:v>1468.2218374180625</c:v>
                </c:pt>
                <c:pt idx="31">
                  <c:v>1168.2218374180625</c:v>
                </c:pt>
                <c:pt idx="32">
                  <c:v>1168.2218374180625</c:v>
                </c:pt>
                <c:pt idx="33">
                  <c:v>1168.2218374180625</c:v>
                </c:pt>
                <c:pt idx="34">
                  <c:v>1168.2218374180625</c:v>
                </c:pt>
                <c:pt idx="35">
                  <c:v>1168.2218374180625</c:v>
                </c:pt>
                <c:pt idx="36">
                  <c:v>1168.2218374180625</c:v>
                </c:pt>
                <c:pt idx="37">
                  <c:v>1168.2218374180625</c:v>
                </c:pt>
                <c:pt idx="38">
                  <c:v>1168.2218374180625</c:v>
                </c:pt>
                <c:pt idx="39">
                  <c:v>1168.2218374180625</c:v>
                </c:pt>
                <c:pt idx="40">
                  <c:v>1168.2218374180625</c:v>
                </c:pt>
                <c:pt idx="41">
                  <c:v>1168.2218374180625</c:v>
                </c:pt>
                <c:pt idx="42">
                  <c:v>1168.2218374180625</c:v>
                </c:pt>
                <c:pt idx="43">
                  <c:v>1168.2218374180625</c:v>
                </c:pt>
                <c:pt idx="44">
                  <c:v>1168.2218374180625</c:v>
                </c:pt>
                <c:pt idx="45">
                  <c:v>1168.2218374180625</c:v>
                </c:pt>
                <c:pt idx="46">
                  <c:v>928.22183741806248</c:v>
                </c:pt>
                <c:pt idx="47">
                  <c:v>928.22183741806248</c:v>
                </c:pt>
                <c:pt idx="48">
                  <c:v>928.22183741806248</c:v>
                </c:pt>
                <c:pt idx="49">
                  <c:v>928.22183741806248</c:v>
                </c:pt>
                <c:pt idx="50">
                  <c:v>928.22183741806248</c:v>
                </c:pt>
                <c:pt idx="51">
                  <c:v>928.22183741806248</c:v>
                </c:pt>
                <c:pt idx="52">
                  <c:v>928.22183741806248</c:v>
                </c:pt>
                <c:pt idx="53">
                  <c:v>928.22183741806248</c:v>
                </c:pt>
                <c:pt idx="54">
                  <c:v>928.22183741806248</c:v>
                </c:pt>
                <c:pt idx="55">
                  <c:v>928.22183741806248</c:v>
                </c:pt>
                <c:pt idx="56">
                  <c:v>928.22183741806248</c:v>
                </c:pt>
                <c:pt idx="57">
                  <c:v>928.22183741806248</c:v>
                </c:pt>
                <c:pt idx="58">
                  <c:v>928.22183741806248</c:v>
                </c:pt>
                <c:pt idx="59">
                  <c:v>928.22183741806248</c:v>
                </c:pt>
                <c:pt idx="60">
                  <c:v>928.22183741806248</c:v>
                </c:pt>
                <c:pt idx="61">
                  <c:v>928.22183741806248</c:v>
                </c:pt>
                <c:pt idx="62">
                  <c:v>928.22183741806248</c:v>
                </c:pt>
                <c:pt idx="63">
                  <c:v>928.22183741806248</c:v>
                </c:pt>
                <c:pt idx="64">
                  <c:v>928.22183741806248</c:v>
                </c:pt>
                <c:pt idx="65">
                  <c:v>928.22183741806248</c:v>
                </c:pt>
                <c:pt idx="66">
                  <c:v>928.22183741806248</c:v>
                </c:pt>
                <c:pt idx="67">
                  <c:v>928.22183741806248</c:v>
                </c:pt>
                <c:pt idx="68">
                  <c:v>928.22183741806248</c:v>
                </c:pt>
                <c:pt idx="69">
                  <c:v>928.22183741806248</c:v>
                </c:pt>
                <c:pt idx="70">
                  <c:v>928.22183741806248</c:v>
                </c:pt>
                <c:pt idx="71">
                  <c:v>928.22183741806248</c:v>
                </c:pt>
                <c:pt idx="72">
                  <c:v>928.22183741806248</c:v>
                </c:pt>
                <c:pt idx="73">
                  <c:v>928.22183741806248</c:v>
                </c:pt>
                <c:pt idx="74">
                  <c:v>928.22183741806248</c:v>
                </c:pt>
                <c:pt idx="75">
                  <c:v>928.22183741806248</c:v>
                </c:pt>
                <c:pt idx="76">
                  <c:v>928.22183741806248</c:v>
                </c:pt>
                <c:pt idx="77">
                  <c:v>928.22183741806248</c:v>
                </c:pt>
                <c:pt idx="78">
                  <c:v>928.22183741806248</c:v>
                </c:pt>
                <c:pt idx="79">
                  <c:v>928.22183741806248</c:v>
                </c:pt>
                <c:pt idx="80">
                  <c:v>928.22183741806248</c:v>
                </c:pt>
                <c:pt idx="81">
                  <c:v>928.22183741806248</c:v>
                </c:pt>
                <c:pt idx="82">
                  <c:v>928.22183741806248</c:v>
                </c:pt>
                <c:pt idx="83">
                  <c:v>928.22183741806248</c:v>
                </c:pt>
                <c:pt idx="84">
                  <c:v>928.22183741806248</c:v>
                </c:pt>
                <c:pt idx="85">
                  <c:v>928.22183741806248</c:v>
                </c:pt>
                <c:pt idx="86">
                  <c:v>928.22183741806248</c:v>
                </c:pt>
                <c:pt idx="87">
                  <c:v>928.22183741806248</c:v>
                </c:pt>
                <c:pt idx="88">
                  <c:v>928.22183741806248</c:v>
                </c:pt>
                <c:pt idx="89">
                  <c:v>928.22183741806248</c:v>
                </c:pt>
                <c:pt idx="90">
                  <c:v>928.22183741806248</c:v>
                </c:pt>
                <c:pt idx="91">
                  <c:v>928.22183741806248</c:v>
                </c:pt>
                <c:pt idx="92">
                  <c:v>928.22183741806248</c:v>
                </c:pt>
                <c:pt idx="93">
                  <c:v>928.22183741806248</c:v>
                </c:pt>
                <c:pt idx="94">
                  <c:v>928.22183741806248</c:v>
                </c:pt>
                <c:pt idx="95">
                  <c:v>928.22183741806248</c:v>
                </c:pt>
                <c:pt idx="96">
                  <c:v>928.22183741806248</c:v>
                </c:pt>
                <c:pt idx="97">
                  <c:v>928.22183741806248</c:v>
                </c:pt>
                <c:pt idx="98">
                  <c:v>928.22183741806248</c:v>
                </c:pt>
                <c:pt idx="99">
                  <c:v>928.22183741806248</c:v>
                </c:pt>
                <c:pt idx="100">
                  <c:v>928.22183741806248</c:v>
                </c:pt>
                <c:pt idx="101">
                  <c:v>928.22183741806248</c:v>
                </c:pt>
                <c:pt idx="102">
                  <c:v>928.22183741806248</c:v>
                </c:pt>
                <c:pt idx="103">
                  <c:v>928.22183741806248</c:v>
                </c:pt>
                <c:pt idx="104">
                  <c:v>928.22183741806248</c:v>
                </c:pt>
                <c:pt idx="105">
                  <c:v>928.22183741806248</c:v>
                </c:pt>
                <c:pt idx="106">
                  <c:v>928.22183741806248</c:v>
                </c:pt>
                <c:pt idx="107">
                  <c:v>928.22183741806248</c:v>
                </c:pt>
                <c:pt idx="108">
                  <c:v>928.22183741806248</c:v>
                </c:pt>
                <c:pt idx="109">
                  <c:v>928.22183741806248</c:v>
                </c:pt>
                <c:pt idx="110">
                  <c:v>928.22183741806248</c:v>
                </c:pt>
              </c:numCache>
            </c:numRef>
          </c:yVal>
          <c:smooth val="0"/>
          <c:extLst>
            <c:ext xmlns:c16="http://schemas.microsoft.com/office/drawing/2014/chart" uri="{C3380CC4-5D6E-409C-BE32-E72D297353CC}">
              <c16:uniqueId val="{00000000-6938-4C46-BBA4-443EE9246492}"/>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500"/>
      </c:valAx>
      <c:spPr>
        <a:ln>
          <a:solidFill>
            <a:schemeClr val="tx1"/>
          </a:solidFill>
        </a:ln>
      </c:spPr>
    </c:plotArea>
    <c:legend>
      <c:legendPos val="l"/>
      <c:layout>
        <c:manualLayout>
          <c:xMode val="edge"/>
          <c:yMode val="edge"/>
          <c:x val="0.68505747126436789"/>
          <c:y val="0.19911758530183721"/>
          <c:w val="0.21149425287356322"/>
          <c:h val="0.18223097112860892"/>
        </c:manualLayout>
      </c:layout>
      <c:overlay val="0"/>
      <c:spPr>
        <a:solidFill>
          <a:schemeClr val="bg1"/>
        </a:solidFill>
        <a:ln>
          <a:solidFill>
            <a:sysClr val="windowText" lastClr="000000"/>
          </a:solidFill>
        </a:ln>
      </c:spPr>
    </c:legend>
    <c:plotVisOnly val="1"/>
    <c:dispBlanksAs val="span"/>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ltLang="en-US"/>
              <a:t>単木材積</a:t>
            </a:r>
            <a:endParaRPr lang="en-US"/>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9.1683430082188641E-2"/>
          <c:y val="0.10248286128413053"/>
          <c:w val="0.90049254152509284"/>
          <c:h val="0.76243036784581031"/>
        </c:manualLayout>
      </c:layout>
      <c:scatterChart>
        <c:scatterStyle val="lineMarker"/>
        <c:varyColors val="0"/>
        <c:ser>
          <c:idx val="0"/>
          <c:order val="0"/>
          <c:tx>
            <c:v>自動</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'a（自動）計算用'!$J$5:$J$115</c:f>
              <c:numCache>
                <c:formatCode>0.00_ </c:formatCode>
                <c:ptCount val="111"/>
                <c:pt idx="0">
                  <c:v>3.7073079039887553E-2</c:v>
                </c:pt>
                <c:pt idx="1">
                  <c:v>4.2737684152075316E-2</c:v>
                </c:pt>
                <c:pt idx="2">
                  <c:v>4.8891916971334375E-2</c:v>
                </c:pt>
                <c:pt idx="3">
                  <c:v>5.5226752328492258E-2</c:v>
                </c:pt>
                <c:pt idx="4">
                  <c:v>6.181003265711181E-2</c:v>
                </c:pt>
                <c:pt idx="5">
                  <c:v>6.8623726881409094E-2</c:v>
                </c:pt>
                <c:pt idx="6">
                  <c:v>7.5651294103103756E-2</c:v>
                </c:pt>
                <c:pt idx="7">
                  <c:v>8.2877511818636368E-2</c:v>
                </c:pt>
                <c:pt idx="8">
                  <c:v>0.10686931686690081</c:v>
                </c:pt>
                <c:pt idx="9">
                  <c:v>0.11585387575668023</c:v>
                </c:pt>
                <c:pt idx="10">
                  <c:v>0.12497882324175751</c:v>
                </c:pt>
                <c:pt idx="11">
                  <c:v>0.13422491069310136</c:v>
                </c:pt>
                <c:pt idx="12">
                  <c:v>0.14357439834255023</c:v>
                </c:pt>
                <c:pt idx="13">
                  <c:v>0.15301094503401527</c:v>
                </c:pt>
                <c:pt idx="14">
                  <c:v>0.1625195029994333</c:v>
                </c:pt>
                <c:pt idx="15">
                  <c:v>0.20545741916832833</c:v>
                </c:pt>
                <c:pt idx="16">
                  <c:v>0.21759197619288198</c:v>
                </c:pt>
                <c:pt idx="17">
                  <c:v>0.22980690169415016</c:v>
                </c:pt>
                <c:pt idx="18">
                  <c:v>0.24208673762178679</c:v>
                </c:pt>
                <c:pt idx="19">
                  <c:v>0.25441711547813689</c:v>
                </c:pt>
                <c:pt idx="20">
                  <c:v>0.26678468472865524</c:v>
                </c:pt>
                <c:pt idx="21">
                  <c:v>0.27917704490455064</c:v>
                </c:pt>
                <c:pt idx="22">
                  <c:v>0.2915826814992496</c:v>
                </c:pt>
                <c:pt idx="23">
                  <c:v>0.30399090566551717</c:v>
                </c:pt>
                <c:pt idx="24">
                  <c:v>0.31639179765256498</c:v>
                </c:pt>
                <c:pt idx="25">
                  <c:v>0.39238143911252626</c:v>
                </c:pt>
                <c:pt idx="26">
                  <c:v>0.40797513686833797</c:v>
                </c:pt>
                <c:pt idx="27">
                  <c:v>0.42356072061146177</c:v>
                </c:pt>
                <c:pt idx="28">
                  <c:v>0.4391273591411391</c:v>
                </c:pt>
                <c:pt idx="29">
                  <c:v>0.4546649276675146</c:v>
                </c:pt>
                <c:pt idx="30">
                  <c:v>0.47016396547028311</c:v>
                </c:pt>
                <c:pt idx="31">
                  <c:v>0.48561563590533607</c:v>
                </c:pt>
                <c:pt idx="32">
                  <c:v>0.5010116886958037</c:v>
                </c:pt>
                <c:pt idx="33">
                  <c:v>0.51634442443148443</c:v>
                </c:pt>
                <c:pt idx="34">
                  <c:v>0.53160666119198818</c:v>
                </c:pt>
                <c:pt idx="35">
                  <c:v>0.54679170320339099</c:v>
                </c:pt>
                <c:pt idx="36">
                  <c:v>0.56189331143492383</c:v>
                </c:pt>
                <c:pt idx="37">
                  <c:v>0.57690567604081755</c:v>
                </c:pt>
                <c:pt idx="38">
                  <c:v>0.59182339055240141</c:v>
                </c:pt>
                <c:pt idx="39">
                  <c:v>0.60664142772657459</c:v>
                </c:pt>
                <c:pt idx="40">
                  <c:v>0.731825857046284</c:v>
                </c:pt>
                <c:pt idx="41">
                  <c:v>0.74993596402077412</c:v>
                </c:pt>
                <c:pt idx="42">
                  <c:v>0.76792927455600146</c:v>
                </c:pt>
                <c:pt idx="43">
                  <c:v>0.7858000884284515</c:v>
                </c:pt>
                <c:pt idx="44">
                  <c:v>0.80354308182316048</c:v>
                </c:pt>
                <c:pt idx="45">
                  <c:v>0.82115328784615571</c:v>
                </c:pt>
                <c:pt idx="46">
                  <c:v>0.83862607818901969</c:v>
                </c:pt>
                <c:pt idx="47">
                  <c:v>0.85595714588454896</c:v>
                </c:pt>
                <c:pt idx="48">
                  <c:v>0.87314248909356906</c:v>
                </c:pt>
                <c:pt idx="49">
                  <c:v>0.89017839586421743</c:v>
                </c:pt>
                <c:pt idx="50">
                  <c:v>0.90706142980665161</c:v>
                </c:pt>
                <c:pt idx="51">
                  <c:v>0.92378841662784839</c:v>
                </c:pt>
                <c:pt idx="52">
                  <c:v>0.94035643147306436</c:v>
                </c:pt>
                <c:pt idx="53">
                  <c:v>0.95676278702256479</c:v>
                </c:pt>
                <c:pt idx="54">
                  <c:v>0.97300502229427244</c:v>
                </c:pt>
                <c:pt idx="55">
                  <c:v>0.98908089210515959</c:v>
                </c:pt>
                <c:pt idx="56">
                  <c:v>1.0049883571463782</c:v>
                </c:pt>
                <c:pt idx="57">
                  <c:v>1.0207255746292803</c:v>
                </c:pt>
                <c:pt idx="58">
                  <c:v>1.0362908894617442</c:v>
                </c:pt>
                <c:pt idx="59">
                  <c:v>1.051682825916306</c:v>
                </c:pt>
                <c:pt idx="60">
                  <c:v>1.0669000797538435</c:v>
                </c:pt>
                <c:pt idx="61">
                  <c:v>1.0819415107686499</c:v>
                </c:pt>
                <c:pt idx="62">
                  <c:v>1.096806135722795</c:v>
                </c:pt>
                <c:pt idx="63">
                  <c:v>1.1114931216397863</c:v>
                </c:pt>
                <c:pt idx="64">
                  <c:v>1.1260017794294479</c:v>
                </c:pt>
                <c:pt idx="65">
                  <c:v>1.1403315578179478</c:v>
                </c:pt>
                <c:pt idx="66">
                  <c:v>1.1544820375587086</c:v>
                </c:pt>
                <c:pt idx="67">
                  <c:v>1.3779235162888825</c:v>
                </c:pt>
                <c:pt idx="68">
                  <c:v>1.3950490945166869</c:v>
                </c:pt>
                <c:pt idx="69">
                  <c:v>1.4119624561262154</c:v>
                </c:pt>
                <c:pt idx="70">
                  <c:v>1.428663104455822</c:v>
                </c:pt>
                <c:pt idx="71">
                  <c:v>1.4451506941443619</c:v>
                </c:pt>
                <c:pt idx="72">
                  <c:v>1.4614250251606415</c:v>
                </c:pt>
                <c:pt idx="73">
                  <c:v>1.4774860370204643</c:v>
                </c:pt>
                <c:pt idx="74">
                  <c:v>1.4933338031782399</c:v>
                </c:pt>
                <c:pt idx="75">
                  <c:v>1.5089685255813314</c:v>
                </c:pt>
                <c:pt idx="76">
                  <c:v>1.5243905293766036</c:v>
                </c:pt>
                <c:pt idx="77">
                  <c:v>1.5396002577597869</c:v>
                </c:pt>
                <c:pt idx="78">
                  <c:v>1.554598266959327</c:v>
                </c:pt>
                <c:pt idx="79">
                  <c:v>1.5693852213474377</c:v>
                </c:pt>
                <c:pt idx="80">
                  <c:v>1.5839618886720013</c:v>
                </c:pt>
                <c:pt idx="81">
                  <c:v>1.598329135403759</c:v>
                </c:pt>
                <c:pt idx="82">
                  <c:v>1.6124879221940893</c:v>
                </c:pt>
                <c:pt idx="83">
                  <c:v>1.6264392994393295</c:v>
                </c:pt>
                <c:pt idx="84">
                  <c:v>1.6401844029482562</c:v>
                </c:pt>
                <c:pt idx="85">
                  <c:v>1.6537244497099008</c:v>
                </c:pt>
                <c:pt idx="86">
                  <c:v>1.6670607337593719</c:v>
                </c:pt>
                <c:pt idx="87">
                  <c:v>1.6801946221398083</c:v>
                </c:pt>
                <c:pt idx="88">
                  <c:v>1.6931275509590229</c:v>
                </c:pt>
                <c:pt idx="89">
                  <c:v>1.7058610215395846</c:v>
                </c:pt>
                <c:pt idx="90">
                  <c:v>1.7183965966615409</c:v>
                </c:pt>
                <c:pt idx="91">
                  <c:v>1.7307358968970956</c:v>
                </c:pt>
                <c:pt idx="92">
                  <c:v>1.7428805970367778</c:v>
                </c:pt>
                <c:pt idx="93">
                  <c:v>1.7548324226067866</c:v>
                </c:pt>
                <c:pt idx="94">
                  <c:v>1.7665931464772995</c:v>
                </c:pt>
                <c:pt idx="95">
                  <c:v>1.778164585561641</c:v>
                </c:pt>
                <c:pt idx="96">
                  <c:v>1.7895485976061658</c:v>
                </c:pt>
                <c:pt idx="97">
                  <c:v>1.8007470780708479</c:v>
                </c:pt>
                <c:pt idx="98">
                  <c:v>1.8117619571004644</c:v>
                </c:pt>
                <c:pt idx="99">
                  <c:v>1.8225951965863005</c:v>
                </c:pt>
                <c:pt idx="100">
                  <c:v>1.8332487873181982</c:v>
                </c:pt>
                <c:pt idx="101">
                  <c:v>1.8437247462268078</c:v>
                </c:pt>
                <c:pt idx="102">
                  <c:v>1.8540251137157144</c:v>
                </c:pt>
                <c:pt idx="103">
                  <c:v>1.8641519510831299</c:v>
                </c:pt>
                <c:pt idx="104">
                  <c:v>1.8741073380326843</c:v>
                </c:pt>
                <c:pt idx="105">
                  <c:v>1.8838933702728222</c:v>
                </c:pt>
                <c:pt idx="106">
                  <c:v>1.8935121572041316</c:v>
                </c:pt>
                <c:pt idx="107">
                  <c:v>1.9029658196939203</c:v>
                </c:pt>
                <c:pt idx="108">
                  <c:v>1.9122564879371682</c:v>
                </c:pt>
                <c:pt idx="109">
                  <c:v>1.9213862994029585</c:v>
                </c:pt>
                <c:pt idx="110">
                  <c:v>1.930357396865346</c:v>
                </c:pt>
              </c:numCache>
            </c:numRef>
          </c:yVal>
          <c:smooth val="0"/>
          <c:extLst>
            <c:ext xmlns:c16="http://schemas.microsoft.com/office/drawing/2014/chart" uri="{C3380CC4-5D6E-409C-BE32-E72D297353CC}">
              <c16:uniqueId val="{00000001-706A-4202-A31C-111A7FD84CF6}"/>
            </c:ext>
          </c:extLst>
        </c:ser>
        <c:ser>
          <c:idx val="1"/>
          <c:order val="1"/>
          <c:tx>
            <c:v>手動</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'b（手動）計算用'!$J$5:$J$115</c:f>
              <c:numCache>
                <c:formatCode>0.00_ </c:formatCode>
                <c:ptCount val="111"/>
                <c:pt idx="0">
                  <c:v>3.7073079039887553E-2</c:v>
                </c:pt>
                <c:pt idx="1">
                  <c:v>4.2737684152075316E-2</c:v>
                </c:pt>
                <c:pt idx="2">
                  <c:v>4.8891916971334375E-2</c:v>
                </c:pt>
                <c:pt idx="3">
                  <c:v>5.5226752328492258E-2</c:v>
                </c:pt>
                <c:pt idx="4">
                  <c:v>6.181003265711181E-2</c:v>
                </c:pt>
                <c:pt idx="5">
                  <c:v>6.8623726881409094E-2</c:v>
                </c:pt>
                <c:pt idx="6">
                  <c:v>7.5651294103103756E-2</c:v>
                </c:pt>
                <c:pt idx="7">
                  <c:v>8.2877511818636368E-2</c:v>
                </c:pt>
                <c:pt idx="8">
                  <c:v>9.0288321403491717E-2</c:v>
                </c:pt>
                <c:pt idx="9">
                  <c:v>9.7870691476138236E-2</c:v>
                </c:pt>
                <c:pt idx="10">
                  <c:v>0.10561249841186501</c:v>
                </c:pt>
                <c:pt idx="11">
                  <c:v>0.1135024226077483</c:v>
                </c:pt>
                <c:pt idx="12">
                  <c:v>0.12152985882868172</c:v>
                </c:pt>
                <c:pt idx="13">
                  <c:v>0.12968483892056978</c:v>
                </c:pt>
                <c:pt idx="14">
                  <c:v>0.13795796525628029</c:v>
                </c:pt>
                <c:pt idx="15">
                  <c:v>0.14634035342012441</c:v>
                </c:pt>
                <c:pt idx="16">
                  <c:v>0.15482358280051786</c:v>
                </c:pt>
                <c:pt idx="17">
                  <c:v>0.16339965392710554</c:v>
                </c:pt>
                <c:pt idx="18">
                  <c:v>0.17206095154664339</c:v>
                </c:pt>
                <c:pt idx="19">
                  <c:v>0.18080021257586215</c:v>
                </c:pt>
                <c:pt idx="20">
                  <c:v>0.18961049819732792</c:v>
                </c:pt>
                <c:pt idx="21">
                  <c:v>0.24883100695749491</c:v>
                </c:pt>
                <c:pt idx="22">
                  <c:v>0.25951710012186796</c:v>
                </c:pt>
                <c:pt idx="23">
                  <c:v>0.27019035910338624</c:v>
                </c:pt>
                <c:pt idx="24">
                  <c:v>0.28084302356602986</c:v>
                </c:pt>
                <c:pt idx="25">
                  <c:v>0.29146793066724408</c:v>
                </c:pt>
                <c:pt idx="26">
                  <c:v>0.30205847032347105</c:v>
                </c:pt>
                <c:pt idx="27">
                  <c:v>0.31260854394699311</c:v>
                </c:pt>
                <c:pt idx="28">
                  <c:v>0.32311252640015486</c:v>
                </c:pt>
                <c:pt idx="29">
                  <c:v>0.3335652309258918</c:v>
                </c:pt>
                <c:pt idx="30">
                  <c:v>0.34396187682758406</c:v>
                </c:pt>
                <c:pt idx="31">
                  <c:v>0.40880084324853777</c:v>
                </c:pt>
                <c:pt idx="32">
                  <c:v>0.42111217153370079</c:v>
                </c:pt>
                <c:pt idx="33">
                  <c:v>0.43335391261510497</c:v>
                </c:pt>
                <c:pt idx="34">
                  <c:v>0.44552127045052564</c:v>
                </c:pt>
                <c:pt idx="35">
                  <c:v>0.45760981042180238</c:v>
                </c:pt>
                <c:pt idx="36">
                  <c:v>0.46961543513117454</c:v>
                </c:pt>
                <c:pt idx="37">
                  <c:v>0.48153436195244631</c:v>
                </c:pt>
                <c:pt idx="38">
                  <c:v>0.49336310221499285</c:v>
                </c:pt>
                <c:pt idx="39">
                  <c:v>0.50509844190595543</c:v>
                </c:pt>
                <c:pt idx="40">
                  <c:v>0.51673742378309062</c:v>
                </c:pt>
                <c:pt idx="41">
                  <c:v>0.52827733079755645</c:v>
                </c:pt>
                <c:pt idx="42">
                  <c:v>0.5397156707323878</c:v>
                </c:pt>
                <c:pt idx="43">
                  <c:v>0.5510501619685757</c:v>
                </c:pt>
                <c:pt idx="44">
                  <c:v>0.56227872029644044</c:v>
                </c:pt>
                <c:pt idx="45">
                  <c:v>0.57339944669545329</c:v>
                </c:pt>
                <c:pt idx="46">
                  <c:v>0.67570264694741256</c:v>
                </c:pt>
                <c:pt idx="47">
                  <c:v>0.6887936651987826</c:v>
                </c:pt>
                <c:pt idx="48">
                  <c:v>0.70175792252249292</c:v>
                </c:pt>
                <c:pt idx="49">
                  <c:v>0.71459344598397712</c:v>
                </c:pt>
                <c:pt idx="50">
                  <c:v>0.72729844426458801</c:v>
                </c:pt>
                <c:pt idx="51">
                  <c:v>0.73987129779485039</c:v>
                </c:pt>
                <c:pt idx="52">
                  <c:v>0.75231054955622201</c:v>
                </c:pt>
                <c:pt idx="53">
                  <c:v>0.76461489650191716</c:v>
                </c:pt>
                <c:pt idx="54">
                  <c:v>0.77678318155033366</c:v>
                </c:pt>
                <c:pt idx="55">
                  <c:v>0.78881438610751087</c:v>
                </c:pt>
                <c:pt idx="56">
                  <c:v>0.80070762307779331</c:v>
                </c:pt>
                <c:pt idx="57">
                  <c:v>0.81246213032447256</c:v>
                </c:pt>
                <c:pt idx="58">
                  <c:v>0.82407726454473706</c:v>
                </c:pt>
                <c:pt idx="59">
                  <c:v>0.83555249552557176</c:v>
                </c:pt>
                <c:pt idx="60">
                  <c:v>0.84688740074959401</c:v>
                </c:pt>
                <c:pt idx="61">
                  <c:v>0.85808166032196043</c:v>
                </c:pt>
                <c:pt idx="62">
                  <c:v>0.86913505219151366</c:v>
                </c:pt>
                <c:pt idx="63">
                  <c:v>0.88004744764136966</c:v>
                </c:pt>
                <c:pt idx="64">
                  <c:v>0.89081880702595184</c:v>
                </c:pt>
                <c:pt idx="65">
                  <c:v>0.90144917573330596</c:v>
                </c:pt>
                <c:pt idx="66">
                  <c:v>0.91193868035317727</c:v>
                </c:pt>
                <c:pt idx="67">
                  <c:v>0.92228752503295253</c:v>
                </c:pt>
                <c:pt idx="68">
                  <c:v>0.93249598800507205</c:v>
                </c:pt>
                <c:pt idx="69">
                  <c:v>0.94256441827092419</c:v>
                </c:pt>
                <c:pt idx="70">
                  <c:v>0.95249323242762873</c:v>
                </c:pt>
                <c:pt idx="71">
                  <c:v>0.96228291162529589</c:v>
                </c:pt>
                <c:pt idx="72">
                  <c:v>0.97193399864363572</c:v>
                </c:pt>
                <c:pt idx="73">
                  <c:v>0.98144709507779937</c:v>
                </c:pt>
                <c:pt idx="74">
                  <c:v>0.9908228586244523</c:v>
                </c:pt>
                <c:pt idx="75">
                  <c:v>1.0000620004599832</c:v>
                </c:pt>
                <c:pt idx="76">
                  <c:v>1.0091652827036897</c:v>
                </c:pt>
                <c:pt idx="77">
                  <c:v>1.0181335159595748</c:v>
                </c:pt>
                <c:pt idx="78">
                  <c:v>1.026967556931172</c:v>
                </c:pt>
                <c:pt idx="79">
                  <c:v>1.035668306104498</c:v>
                </c:pt>
                <c:pt idx="80">
                  <c:v>1.0442367054949016</c:v>
                </c:pt>
                <c:pt idx="81">
                  <c:v>1.0526737364541092</c:v>
                </c:pt>
                <c:pt idx="82">
                  <c:v>1.0609804175343402</c:v>
                </c:pt>
                <c:pt idx="83">
                  <c:v>1.0691578024068162</c:v>
                </c:pt>
                <c:pt idx="84">
                  <c:v>1.0772069778324136</c:v>
                </c:pt>
                <c:pt idx="85">
                  <c:v>1.0851290616825988</c:v>
                </c:pt>
                <c:pt idx="86">
                  <c:v>1.0929252010090917</c:v>
                </c:pt>
                <c:pt idx="87">
                  <c:v>1.1005965701610256</c:v>
                </c:pt>
                <c:pt idx="88">
                  <c:v>1.1081443689486239</c:v>
                </c:pt>
                <c:pt idx="89">
                  <c:v>1.1155698208525799</c:v>
                </c:pt>
                <c:pt idx="90">
                  <c:v>1.1228741712785919</c:v>
                </c:pt>
                <c:pt idx="91">
                  <c:v>1.1300586858565935</c:v>
                </c:pt>
                <c:pt idx="92">
                  <c:v>1.13712464878437</c:v>
                </c:pt>
                <c:pt idx="93">
                  <c:v>1.1440733612153564</c:v>
                </c:pt>
                <c:pt idx="94">
                  <c:v>1.1509061396904654</c:v>
                </c:pt>
                <c:pt idx="95">
                  <c:v>1.157624314613898</c:v>
                </c:pt>
                <c:pt idx="96">
                  <c:v>1.1642292287728537</c:v>
                </c:pt>
                <c:pt idx="97">
                  <c:v>1.1707222359011524</c:v>
                </c:pt>
                <c:pt idx="98">
                  <c:v>1.1771046992867367</c:v>
                </c:pt>
                <c:pt idx="99">
                  <c:v>1.1833779904230413</c:v>
                </c:pt>
                <c:pt idx="100">
                  <c:v>1.1895434877041815</c:v>
                </c:pt>
                <c:pt idx="101">
                  <c:v>1.1956025751639137</c:v>
                </c:pt>
                <c:pt idx="102">
                  <c:v>1.2015566412582532</c:v>
                </c:pt>
                <c:pt idx="103">
                  <c:v>1.2074070776916241</c:v>
                </c:pt>
                <c:pt idx="104">
                  <c:v>1.2131552782863471</c:v>
                </c:pt>
                <c:pt idx="105">
                  <c:v>1.2188026378952548</c:v>
                </c:pt>
                <c:pt idx="106">
                  <c:v>1.2243505513571282</c:v>
                </c:pt>
                <c:pt idx="107">
                  <c:v>1.2298004124946427</c:v>
                </c:pt>
                <c:pt idx="108">
                  <c:v>1.2351536131544181</c:v>
                </c:pt>
                <c:pt idx="109">
                  <c:v>1.2404115422887512</c:v>
                </c:pt>
                <c:pt idx="110">
                  <c:v>1.24557558507852</c:v>
                </c:pt>
              </c:numCache>
            </c:numRef>
          </c:yVal>
          <c:smooth val="0"/>
          <c:extLst>
            <c:ext xmlns:c16="http://schemas.microsoft.com/office/drawing/2014/chart" uri="{C3380CC4-5D6E-409C-BE32-E72D297353CC}">
              <c16:uniqueId val="{00000000-706A-4202-A31C-111A7FD84CF6}"/>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0.5"/>
      </c:valAx>
      <c:spPr>
        <a:ln>
          <a:solidFill>
            <a:schemeClr val="tx1"/>
          </a:solidFill>
        </a:ln>
      </c:spPr>
    </c:plotArea>
    <c:legend>
      <c:legendPos val="l"/>
      <c:layout>
        <c:manualLayout>
          <c:xMode val="edge"/>
          <c:yMode val="edge"/>
          <c:x val="0.13625304136253041"/>
          <c:y val="0.16744727804546822"/>
          <c:w val="0.22384428223844283"/>
          <c:h val="0.1879578485525130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ltLang="ja-JP"/>
              <a:t>Ry</a:t>
            </a:r>
            <a:endParaRPr lang="en-US"/>
          </a:p>
        </c:rich>
      </c:tx>
      <c:layout>
        <c:manualLayout>
          <c:xMode val="edge"/>
          <c:yMode val="edge"/>
          <c:x val="0.47066666666666668"/>
          <c:y val="0"/>
        </c:manualLayout>
      </c:layout>
      <c:overlay val="0"/>
      <c:spPr>
        <a:noFill/>
        <a:ln>
          <a:noFill/>
        </a:ln>
        <a:effectLst/>
      </c:spPr>
    </c:title>
    <c:autoTitleDeleted val="0"/>
    <c:plotArea>
      <c:layout>
        <c:manualLayout>
          <c:layoutTarget val="inner"/>
          <c:xMode val="edge"/>
          <c:yMode val="edge"/>
          <c:x val="9.1683430082188641E-2"/>
          <c:y val="0.10248286128413053"/>
          <c:w val="0.90049254152509284"/>
          <c:h val="0.76243036784581031"/>
        </c:manualLayout>
      </c:layout>
      <c:scatterChart>
        <c:scatterStyle val="lineMarker"/>
        <c:varyColors val="0"/>
        <c:ser>
          <c:idx val="0"/>
          <c:order val="0"/>
          <c:tx>
            <c:v>自動</c:v>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'a（自動）計算用'!$K$5:$K$115</c:f>
              <c:numCache>
                <c:formatCode>0.00_ </c:formatCode>
                <c:ptCount val="111"/>
                <c:pt idx="0">
                  <c:v>0.6</c:v>
                </c:pt>
                <c:pt idx="1">
                  <c:v>0.63</c:v>
                </c:pt>
                <c:pt idx="2">
                  <c:v>0.65</c:v>
                </c:pt>
                <c:pt idx="3">
                  <c:v>0.67</c:v>
                </c:pt>
                <c:pt idx="4">
                  <c:v>0.7</c:v>
                </c:pt>
                <c:pt idx="5">
                  <c:v>0.72</c:v>
                </c:pt>
                <c:pt idx="6">
                  <c:v>0.73</c:v>
                </c:pt>
                <c:pt idx="7">
                  <c:v>0.75</c:v>
                </c:pt>
                <c:pt idx="8">
                  <c:v>0.66</c:v>
                </c:pt>
                <c:pt idx="9">
                  <c:v>0.68</c:v>
                </c:pt>
                <c:pt idx="10">
                  <c:v>0.7</c:v>
                </c:pt>
                <c:pt idx="11">
                  <c:v>0.71</c:v>
                </c:pt>
                <c:pt idx="12">
                  <c:v>0.73</c:v>
                </c:pt>
                <c:pt idx="13">
                  <c:v>0.74</c:v>
                </c:pt>
                <c:pt idx="14">
                  <c:v>0.75</c:v>
                </c:pt>
                <c:pt idx="15">
                  <c:v>0.66</c:v>
                </c:pt>
                <c:pt idx="16">
                  <c:v>0.67</c:v>
                </c:pt>
                <c:pt idx="17">
                  <c:v>0.68</c:v>
                </c:pt>
                <c:pt idx="18">
                  <c:v>0.69</c:v>
                </c:pt>
                <c:pt idx="19">
                  <c:v>0.7</c:v>
                </c:pt>
                <c:pt idx="20">
                  <c:v>0.71</c:v>
                </c:pt>
                <c:pt idx="21">
                  <c:v>0.72</c:v>
                </c:pt>
                <c:pt idx="22">
                  <c:v>0.73</c:v>
                </c:pt>
                <c:pt idx="23">
                  <c:v>0.74</c:v>
                </c:pt>
                <c:pt idx="24">
                  <c:v>0.75</c:v>
                </c:pt>
                <c:pt idx="25">
                  <c:v>0.65</c:v>
                </c:pt>
                <c:pt idx="26">
                  <c:v>0.66</c:v>
                </c:pt>
                <c:pt idx="27">
                  <c:v>0.67</c:v>
                </c:pt>
                <c:pt idx="28">
                  <c:v>0.67</c:v>
                </c:pt>
                <c:pt idx="29">
                  <c:v>0.68</c:v>
                </c:pt>
                <c:pt idx="30">
                  <c:v>0.69</c:v>
                </c:pt>
                <c:pt idx="31">
                  <c:v>0.7</c:v>
                </c:pt>
                <c:pt idx="32">
                  <c:v>0.7</c:v>
                </c:pt>
                <c:pt idx="33">
                  <c:v>0.71</c:v>
                </c:pt>
                <c:pt idx="34">
                  <c:v>0.72</c:v>
                </c:pt>
                <c:pt idx="35">
                  <c:v>0.72</c:v>
                </c:pt>
                <c:pt idx="36">
                  <c:v>0.73</c:v>
                </c:pt>
                <c:pt idx="37">
                  <c:v>0.73</c:v>
                </c:pt>
                <c:pt idx="38">
                  <c:v>0.74</c:v>
                </c:pt>
                <c:pt idx="39">
                  <c:v>0.75</c:v>
                </c:pt>
                <c:pt idx="40">
                  <c:v>0.65</c:v>
                </c:pt>
                <c:pt idx="41">
                  <c:v>0.65</c:v>
                </c:pt>
                <c:pt idx="42">
                  <c:v>0.66</c:v>
                </c:pt>
                <c:pt idx="43">
                  <c:v>0.66</c:v>
                </c:pt>
                <c:pt idx="44">
                  <c:v>0.67</c:v>
                </c:pt>
                <c:pt idx="45">
                  <c:v>0.67</c:v>
                </c:pt>
                <c:pt idx="46">
                  <c:v>0.68</c:v>
                </c:pt>
                <c:pt idx="47">
                  <c:v>0.68</c:v>
                </c:pt>
                <c:pt idx="48">
                  <c:v>0.68</c:v>
                </c:pt>
                <c:pt idx="49">
                  <c:v>0.69</c:v>
                </c:pt>
                <c:pt idx="50">
                  <c:v>0.69</c:v>
                </c:pt>
                <c:pt idx="51">
                  <c:v>0.7</c:v>
                </c:pt>
                <c:pt idx="52">
                  <c:v>0.7</c:v>
                </c:pt>
                <c:pt idx="53">
                  <c:v>0.7</c:v>
                </c:pt>
                <c:pt idx="54">
                  <c:v>0.71</c:v>
                </c:pt>
                <c:pt idx="55">
                  <c:v>0.71</c:v>
                </c:pt>
                <c:pt idx="56">
                  <c:v>0.72</c:v>
                </c:pt>
                <c:pt idx="57">
                  <c:v>0.72</c:v>
                </c:pt>
                <c:pt idx="58">
                  <c:v>0.72</c:v>
                </c:pt>
                <c:pt idx="59">
                  <c:v>0.73</c:v>
                </c:pt>
                <c:pt idx="60">
                  <c:v>0.73</c:v>
                </c:pt>
                <c:pt idx="61">
                  <c:v>0.73</c:v>
                </c:pt>
                <c:pt idx="62">
                  <c:v>0.73</c:v>
                </c:pt>
                <c:pt idx="63">
                  <c:v>0.74</c:v>
                </c:pt>
                <c:pt idx="64">
                  <c:v>0.74</c:v>
                </c:pt>
                <c:pt idx="65">
                  <c:v>0.74</c:v>
                </c:pt>
                <c:pt idx="66">
                  <c:v>0.75</c:v>
                </c:pt>
                <c:pt idx="67">
                  <c:v>0.64</c:v>
                </c:pt>
                <c:pt idx="68">
                  <c:v>0.65</c:v>
                </c:pt>
                <c:pt idx="69">
                  <c:v>0.65</c:v>
                </c:pt>
                <c:pt idx="70">
                  <c:v>0.65</c:v>
                </c:pt>
                <c:pt idx="71">
                  <c:v>0.65</c:v>
                </c:pt>
                <c:pt idx="72">
                  <c:v>0.66</c:v>
                </c:pt>
                <c:pt idx="73">
                  <c:v>0.66</c:v>
                </c:pt>
                <c:pt idx="74">
                  <c:v>0.66</c:v>
                </c:pt>
                <c:pt idx="75">
                  <c:v>0.66</c:v>
                </c:pt>
                <c:pt idx="76">
                  <c:v>0.67</c:v>
                </c:pt>
                <c:pt idx="77">
                  <c:v>0.67</c:v>
                </c:pt>
                <c:pt idx="78">
                  <c:v>0.67</c:v>
                </c:pt>
                <c:pt idx="79">
                  <c:v>0.67</c:v>
                </c:pt>
                <c:pt idx="80">
                  <c:v>0.67</c:v>
                </c:pt>
                <c:pt idx="81">
                  <c:v>0.68</c:v>
                </c:pt>
                <c:pt idx="82">
                  <c:v>0.68</c:v>
                </c:pt>
                <c:pt idx="83">
                  <c:v>0.68</c:v>
                </c:pt>
                <c:pt idx="84">
                  <c:v>0.68</c:v>
                </c:pt>
                <c:pt idx="85">
                  <c:v>0.68</c:v>
                </c:pt>
                <c:pt idx="86">
                  <c:v>0.69</c:v>
                </c:pt>
                <c:pt idx="87">
                  <c:v>0.69</c:v>
                </c:pt>
                <c:pt idx="88">
                  <c:v>0.69</c:v>
                </c:pt>
                <c:pt idx="89">
                  <c:v>0.69</c:v>
                </c:pt>
                <c:pt idx="90">
                  <c:v>0.69</c:v>
                </c:pt>
                <c:pt idx="91">
                  <c:v>0.69</c:v>
                </c:pt>
                <c:pt idx="92">
                  <c:v>0.69</c:v>
                </c:pt>
                <c:pt idx="93">
                  <c:v>0.7</c:v>
                </c:pt>
                <c:pt idx="94">
                  <c:v>0.7</c:v>
                </c:pt>
                <c:pt idx="95">
                  <c:v>0.7</c:v>
                </c:pt>
                <c:pt idx="96">
                  <c:v>0.7</c:v>
                </c:pt>
                <c:pt idx="97">
                  <c:v>0.7</c:v>
                </c:pt>
                <c:pt idx="98">
                  <c:v>0.7</c:v>
                </c:pt>
                <c:pt idx="99">
                  <c:v>0.7</c:v>
                </c:pt>
                <c:pt idx="100">
                  <c:v>0.71</c:v>
                </c:pt>
                <c:pt idx="101">
                  <c:v>0.71</c:v>
                </c:pt>
                <c:pt idx="102">
                  <c:v>0.71</c:v>
                </c:pt>
                <c:pt idx="103">
                  <c:v>0.71</c:v>
                </c:pt>
                <c:pt idx="104">
                  <c:v>0.71</c:v>
                </c:pt>
                <c:pt idx="105">
                  <c:v>0.71</c:v>
                </c:pt>
                <c:pt idx="106">
                  <c:v>0.71</c:v>
                </c:pt>
                <c:pt idx="107">
                  <c:v>0.71</c:v>
                </c:pt>
                <c:pt idx="108">
                  <c:v>0.72</c:v>
                </c:pt>
                <c:pt idx="109">
                  <c:v>0.72</c:v>
                </c:pt>
                <c:pt idx="110">
                  <c:v>0.72</c:v>
                </c:pt>
              </c:numCache>
            </c:numRef>
          </c:yVal>
          <c:smooth val="0"/>
          <c:extLst>
            <c:ext xmlns:c16="http://schemas.microsoft.com/office/drawing/2014/chart" uri="{C3380CC4-5D6E-409C-BE32-E72D297353CC}">
              <c16:uniqueId val="{00000000-AF18-4144-92FB-F6375CBDCD58}"/>
            </c:ext>
          </c:extLst>
        </c:ser>
        <c:ser>
          <c:idx val="1"/>
          <c:order val="1"/>
          <c:tx>
            <c:v>手動</c:v>
          </c:tx>
          <c:marker>
            <c:symbol val="none"/>
          </c:marker>
          <c:xVal>
            <c:numRef>
              <c:f>'b（手動）計算用'!$D$5:$D$115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'b（手動）計算用'!$K$5:$K$115</c:f>
              <c:numCache>
                <c:formatCode>0.00_ </c:formatCode>
                <c:ptCount val="111"/>
                <c:pt idx="0">
                  <c:v>0.6</c:v>
                </c:pt>
                <c:pt idx="1">
                  <c:v>0.63</c:v>
                </c:pt>
                <c:pt idx="2">
                  <c:v>0.65</c:v>
                </c:pt>
                <c:pt idx="3">
                  <c:v>0.67</c:v>
                </c:pt>
                <c:pt idx="4">
                  <c:v>0.7</c:v>
                </c:pt>
                <c:pt idx="5">
                  <c:v>0.72</c:v>
                </c:pt>
                <c:pt idx="6">
                  <c:v>0.73</c:v>
                </c:pt>
                <c:pt idx="7">
                  <c:v>0.75</c:v>
                </c:pt>
                <c:pt idx="8">
                  <c:v>0.77</c:v>
                </c:pt>
                <c:pt idx="9">
                  <c:v>0.78</c:v>
                </c:pt>
                <c:pt idx="10">
                  <c:v>0.8</c:v>
                </c:pt>
                <c:pt idx="11">
                  <c:v>0.81</c:v>
                </c:pt>
                <c:pt idx="12">
                  <c:v>0.82</c:v>
                </c:pt>
                <c:pt idx="13">
                  <c:v>0.83</c:v>
                </c:pt>
                <c:pt idx="14">
                  <c:v>0.84</c:v>
                </c:pt>
                <c:pt idx="15">
                  <c:v>0.85</c:v>
                </c:pt>
                <c:pt idx="16">
                  <c:v>0.86</c:v>
                </c:pt>
                <c:pt idx="17">
                  <c:v>0.87</c:v>
                </c:pt>
                <c:pt idx="18">
                  <c:v>0.88</c:v>
                </c:pt>
                <c:pt idx="19">
                  <c:v>0.89</c:v>
                </c:pt>
                <c:pt idx="20">
                  <c:v>0.89</c:v>
                </c:pt>
                <c:pt idx="21">
                  <c:v>0.79</c:v>
                </c:pt>
                <c:pt idx="22">
                  <c:v>0.8</c:v>
                </c:pt>
                <c:pt idx="23">
                  <c:v>0.81</c:v>
                </c:pt>
                <c:pt idx="24">
                  <c:v>0.82</c:v>
                </c:pt>
                <c:pt idx="25">
                  <c:v>0.83</c:v>
                </c:pt>
                <c:pt idx="26">
                  <c:v>0.83</c:v>
                </c:pt>
                <c:pt idx="27">
                  <c:v>0.84</c:v>
                </c:pt>
                <c:pt idx="28">
                  <c:v>0.85</c:v>
                </c:pt>
                <c:pt idx="29">
                  <c:v>0.86</c:v>
                </c:pt>
                <c:pt idx="30">
                  <c:v>0.86</c:v>
                </c:pt>
                <c:pt idx="31">
                  <c:v>0.8</c:v>
                </c:pt>
                <c:pt idx="32">
                  <c:v>0.8</c:v>
                </c:pt>
                <c:pt idx="33">
                  <c:v>0.81</c:v>
                </c:pt>
                <c:pt idx="34">
                  <c:v>0.82</c:v>
                </c:pt>
                <c:pt idx="35">
                  <c:v>0.82</c:v>
                </c:pt>
                <c:pt idx="36">
                  <c:v>0.83</c:v>
                </c:pt>
                <c:pt idx="37">
                  <c:v>0.83</c:v>
                </c:pt>
                <c:pt idx="38">
                  <c:v>0.84</c:v>
                </c:pt>
                <c:pt idx="39">
                  <c:v>0.84</c:v>
                </c:pt>
                <c:pt idx="40">
                  <c:v>0.85</c:v>
                </c:pt>
                <c:pt idx="41">
                  <c:v>0.85</c:v>
                </c:pt>
                <c:pt idx="42">
                  <c:v>0.86</c:v>
                </c:pt>
                <c:pt idx="43">
                  <c:v>0.86</c:v>
                </c:pt>
                <c:pt idx="44">
                  <c:v>0.87</c:v>
                </c:pt>
                <c:pt idx="45">
                  <c:v>0.87</c:v>
                </c:pt>
                <c:pt idx="46">
                  <c:v>0.8</c:v>
                </c:pt>
                <c:pt idx="47">
                  <c:v>0.81</c:v>
                </c:pt>
                <c:pt idx="48">
                  <c:v>0.81</c:v>
                </c:pt>
                <c:pt idx="49">
                  <c:v>0.82</c:v>
                </c:pt>
                <c:pt idx="50">
                  <c:v>0.82</c:v>
                </c:pt>
                <c:pt idx="51">
                  <c:v>0.82</c:v>
                </c:pt>
                <c:pt idx="52">
                  <c:v>0.83</c:v>
                </c:pt>
                <c:pt idx="53">
                  <c:v>0.83</c:v>
                </c:pt>
                <c:pt idx="54">
                  <c:v>0.83</c:v>
                </c:pt>
                <c:pt idx="55">
                  <c:v>0.84</c:v>
                </c:pt>
                <c:pt idx="56">
                  <c:v>0.84</c:v>
                </c:pt>
                <c:pt idx="57">
                  <c:v>0.84</c:v>
                </c:pt>
                <c:pt idx="58">
                  <c:v>0.85</c:v>
                </c:pt>
                <c:pt idx="59">
                  <c:v>0.85</c:v>
                </c:pt>
                <c:pt idx="60">
                  <c:v>0.85</c:v>
                </c:pt>
                <c:pt idx="61">
                  <c:v>0.86</c:v>
                </c:pt>
                <c:pt idx="62">
                  <c:v>0.86</c:v>
                </c:pt>
                <c:pt idx="63">
                  <c:v>0.86</c:v>
                </c:pt>
                <c:pt idx="64">
                  <c:v>0.86</c:v>
                </c:pt>
                <c:pt idx="65">
                  <c:v>0.87</c:v>
                </c:pt>
                <c:pt idx="66">
                  <c:v>0.87</c:v>
                </c:pt>
                <c:pt idx="67">
                  <c:v>0.87</c:v>
                </c:pt>
                <c:pt idx="68">
                  <c:v>0.87</c:v>
                </c:pt>
                <c:pt idx="69">
                  <c:v>0.88</c:v>
                </c:pt>
                <c:pt idx="70">
                  <c:v>0.88</c:v>
                </c:pt>
                <c:pt idx="71">
                  <c:v>0.88</c:v>
                </c:pt>
                <c:pt idx="72">
                  <c:v>0.88</c:v>
                </c:pt>
                <c:pt idx="73">
                  <c:v>0.89</c:v>
                </c:pt>
                <c:pt idx="74">
                  <c:v>0.89</c:v>
                </c:pt>
                <c:pt idx="75">
                  <c:v>0.89</c:v>
                </c:pt>
                <c:pt idx="76">
                  <c:v>0.89</c:v>
                </c:pt>
                <c:pt idx="77">
                  <c:v>0.89</c:v>
                </c:pt>
                <c:pt idx="78">
                  <c:v>0.9</c:v>
                </c:pt>
                <c:pt idx="79">
                  <c:v>0.9</c:v>
                </c:pt>
                <c:pt idx="80">
                  <c:v>0.9</c:v>
                </c:pt>
                <c:pt idx="81">
                  <c:v>0.9</c:v>
                </c:pt>
                <c:pt idx="82">
                  <c:v>0.9</c:v>
                </c:pt>
                <c:pt idx="83">
                  <c:v>0.9</c:v>
                </c:pt>
                <c:pt idx="84">
                  <c:v>0.91</c:v>
                </c:pt>
                <c:pt idx="85">
                  <c:v>0.91</c:v>
                </c:pt>
                <c:pt idx="86">
                  <c:v>0.91</c:v>
                </c:pt>
                <c:pt idx="87">
                  <c:v>0.91</c:v>
                </c:pt>
                <c:pt idx="88">
                  <c:v>0.91</c:v>
                </c:pt>
                <c:pt idx="89">
                  <c:v>0.91</c:v>
                </c:pt>
                <c:pt idx="90">
                  <c:v>0.91</c:v>
                </c:pt>
                <c:pt idx="91">
                  <c:v>0.92</c:v>
                </c:pt>
                <c:pt idx="92">
                  <c:v>0.92</c:v>
                </c:pt>
                <c:pt idx="93">
                  <c:v>0.92</c:v>
                </c:pt>
                <c:pt idx="94">
                  <c:v>0.92</c:v>
                </c:pt>
                <c:pt idx="95">
                  <c:v>0.92</c:v>
                </c:pt>
                <c:pt idx="96">
                  <c:v>0.92</c:v>
                </c:pt>
                <c:pt idx="97">
                  <c:v>0.92</c:v>
                </c:pt>
                <c:pt idx="98">
                  <c:v>0.92</c:v>
                </c:pt>
                <c:pt idx="99">
                  <c:v>0.93</c:v>
                </c:pt>
                <c:pt idx="100">
                  <c:v>0.93</c:v>
                </c:pt>
                <c:pt idx="101">
                  <c:v>0.93</c:v>
                </c:pt>
                <c:pt idx="102">
                  <c:v>0.93</c:v>
                </c:pt>
                <c:pt idx="103">
                  <c:v>0.93</c:v>
                </c:pt>
                <c:pt idx="104">
                  <c:v>0.93</c:v>
                </c:pt>
                <c:pt idx="105">
                  <c:v>0.93</c:v>
                </c:pt>
                <c:pt idx="106">
                  <c:v>0.93</c:v>
                </c:pt>
                <c:pt idx="107">
                  <c:v>0.93</c:v>
                </c:pt>
                <c:pt idx="108">
                  <c:v>0.93</c:v>
                </c:pt>
                <c:pt idx="109">
                  <c:v>0.94</c:v>
                </c:pt>
                <c:pt idx="110">
                  <c:v>0.94</c:v>
                </c:pt>
              </c:numCache>
            </c:numRef>
          </c:yVal>
          <c:smooth val="0"/>
          <c:extLst>
            <c:ext xmlns:c16="http://schemas.microsoft.com/office/drawing/2014/chart" uri="{C3380CC4-5D6E-409C-BE32-E72D297353CC}">
              <c16:uniqueId val="{00000001-AF18-4144-92FB-F6375CBDCD58}"/>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0.1"/>
      </c:valAx>
      <c:spPr>
        <a:ln>
          <a:solidFill>
            <a:schemeClr val="tx1"/>
          </a:solidFill>
        </a:ln>
      </c:spPr>
    </c:plotArea>
    <c:legend>
      <c:legendPos val="l"/>
      <c:layout>
        <c:manualLayout>
          <c:xMode val="edge"/>
          <c:yMode val="edge"/>
          <c:x val="0.15086091806998975"/>
          <c:y val="0.6185250224076585"/>
          <c:w val="0.22384428223844283"/>
          <c:h val="0.1879578485525130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t>樹高</a:t>
            </a:r>
            <a:r>
              <a:rPr lang="ja-JP" altLang="en-US"/>
              <a:t>の推移</a:t>
            </a:r>
            <a:endParaRPr lang="en-US"/>
          </a:p>
        </c:rich>
      </c:tx>
      <c:layout>
        <c:manualLayout>
          <c:xMode val="edge"/>
          <c:yMode val="edge"/>
          <c:x val="0.44089497009595113"/>
          <c:y val="1.8518518518518517E-2"/>
        </c:manualLayout>
      </c:layout>
      <c:overlay val="0"/>
      <c:spPr>
        <a:noFill/>
        <a:ln>
          <a:noFill/>
        </a:ln>
        <a:effectLst/>
      </c:spPr>
    </c:title>
    <c:autoTitleDeleted val="0"/>
    <c:plotArea>
      <c:layout>
        <c:manualLayout>
          <c:layoutTarget val="inner"/>
          <c:xMode val="edge"/>
          <c:yMode val="edge"/>
          <c:x val="0.14356697216126674"/>
          <c:y val="0.11967290520845698"/>
          <c:w val="0.8036132696527688"/>
          <c:h val="0.69676047438514632"/>
        </c:manualLayout>
      </c:layout>
      <c:scatterChart>
        <c:scatterStyle val="lineMarker"/>
        <c:varyColors val="0"/>
        <c:ser>
          <c:idx val="0"/>
          <c:order val="0"/>
          <c:tx>
            <c:v>樹高</c:v>
          </c:tx>
          <c:spPr>
            <a:ln>
              <a:solidFill>
                <a:schemeClr val="accent2"/>
              </a:solidFill>
            </a:ln>
          </c:spPr>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'a（自動）計算用'!$G$5:$G$115</c:f>
              <c:numCache>
                <c:formatCode>0.0_ </c:formatCode>
                <c:ptCount val="111"/>
                <c:pt idx="0">
                  <c:v>7.0000095592428133</c:v>
                </c:pt>
                <c:pt idx="1">
                  <c:v>7.4740634865990856</c:v>
                </c:pt>
                <c:pt idx="2">
                  <c:v>7.9399071379734512</c:v>
                </c:pt>
                <c:pt idx="3">
                  <c:v>8.3976980853352572</c:v>
                </c:pt>
                <c:pt idx="4">
                  <c:v>8.8475906374783975</c:v>
                </c:pt>
                <c:pt idx="5">
                  <c:v>9.2897358877145706</c:v>
                </c:pt>
                <c:pt idx="6">
                  <c:v>9.7242817610087116</c:v>
                </c:pt>
                <c:pt idx="7">
                  <c:v>10.151373060620678</c:v>
                </c:pt>
                <c:pt idx="8">
                  <c:v>10.571151514316773</c:v>
                </c:pt>
                <c:pt idx="9">
                  <c:v>10.983755820213897</c:v>
                </c:pt>
                <c:pt idx="10">
                  <c:v>11.389321692318051</c:v>
                </c:pt>
                <c:pt idx="11">
                  <c:v>11.787981905817583</c:v>
                </c:pt>
                <c:pt idx="12">
                  <c:v>12.179866342189856</c:v>
                </c:pt>
                <c:pt idx="13">
                  <c:v>12.565102034178121</c:v>
                </c:pt>
                <c:pt idx="14">
                  <c:v>12.94381321069296</c:v>
                </c:pt>
                <c:pt idx="15">
                  <c:v>13.316121341690243</c:v>
                </c:pt>
                <c:pt idx="16">
                  <c:v>13.68214518307442</c:v>
                </c:pt>
                <c:pt idx="17">
                  <c:v>14.042000821672845</c:v>
                </c:pt>
                <c:pt idx="18">
                  <c:v>14.395801720323295</c:v>
                </c:pt>
                <c:pt idx="19">
                  <c:v>14.743658763112865</c:v>
                </c:pt>
                <c:pt idx="20">
                  <c:v>15.085680300802451</c:v>
                </c:pt>
                <c:pt idx="21">
                  <c:v>15.421972196466548</c:v>
                </c:pt>
                <c:pt idx="22">
                  <c:v>15.752637871373446</c:v>
                </c:pt>
                <c:pt idx="23">
                  <c:v>16.077778351126042</c:v>
                </c:pt>
                <c:pt idx="24">
                  <c:v>16.397492312078484</c:v>
                </c:pt>
                <c:pt idx="25">
                  <c:v>16.71187612803854</c:v>
                </c:pt>
                <c:pt idx="26">
                  <c:v>17.021023917260301</c:v>
                </c:pt>
                <c:pt idx="27">
                  <c:v>17.325027589726368</c:v>
                </c:pt>
                <c:pt idx="28">
                  <c:v>17.623976894713106</c:v>
                </c:pt>
                <c:pt idx="29">
                  <c:v>17.917959468627128</c:v>
                </c:pt>
                <c:pt idx="30">
                  <c:v>18.207060883095494</c:v>
                </c:pt>
                <c:pt idx="31">
                  <c:v>18.491364693287018</c:v>
                </c:pt>
                <c:pt idx="32">
                  <c:v>18.770952486436215</c:v>
                </c:pt>
                <c:pt idx="33">
                  <c:v>19.045903930536912</c:v>
                </c:pt>
                <c:pt idx="34">
                  <c:v>19.316296823166965</c:v>
                </c:pt>
                <c:pt idx="35">
                  <c:v>19.582207140401316</c:v>
                </c:pt>
                <c:pt idx="36">
                  <c:v>19.843709085765784</c:v>
                </c:pt>
                <c:pt idx="37">
                  <c:v>20.100875139180143</c:v>
                </c:pt>
                <c:pt idx="38">
                  <c:v>20.353776105835145</c:v>
                </c:pt>
                <c:pt idx="39">
                  <c:v>20.602481164944855</c:v>
                </c:pt>
                <c:pt idx="40">
                  <c:v>20.847057918312622</c:v>
                </c:pt>
                <c:pt idx="41">
                  <c:v>21.087572438646717</c:v>
                </c:pt>
                <c:pt idx="42">
                  <c:v>21.324089317559388</c:v>
                </c:pt>
                <c:pt idx="43">
                  <c:v>21.556671713181789</c:v>
                </c:pt>
                <c:pt idx="44">
                  <c:v>21.785381397326137</c:v>
                </c:pt>
                <c:pt idx="45">
                  <c:v>22.01027880212586</c:v>
                </c:pt>
                <c:pt idx="46">
                  <c:v>22.231423066084648</c:v>
                </c:pt>
                <c:pt idx="47">
                  <c:v>22.448872079465712</c:v>
                </c:pt>
                <c:pt idx="48">
                  <c:v>22.662682528953709</c:v>
                </c:pt>
                <c:pt idx="49">
                  <c:v>22.872909941523172</c:v>
                </c:pt>
                <c:pt idx="50">
                  <c:v>23.079608727449379</c:v>
                </c:pt>
                <c:pt idx="51">
                  <c:v>23.282832222400035</c:v>
                </c:pt>
                <c:pt idx="52">
                  <c:v>23.482632728549</c:v>
                </c:pt>
                <c:pt idx="53">
                  <c:v>23.679061554656627</c:v>
                </c:pt>
                <c:pt idx="54">
                  <c:v>23.872169055064809</c:v>
                </c:pt>
                <c:pt idx="55">
                  <c:v>24.062004667559098</c:v>
                </c:pt>
                <c:pt idx="56">
                  <c:v>24.248616950054153</c:v>
                </c:pt>
                <c:pt idx="57">
                  <c:v>24.432053616063651</c:v>
                </c:pt>
                <c:pt idx="58">
                  <c:v>24.612361568920402</c:v>
                </c:pt>
                <c:pt idx="59">
                  <c:v>24.789586934717246</c:v>
                </c:pt>
                <c:pt idx="60">
                  <c:v>24.963775093944498</c:v>
                </c:pt>
                <c:pt idx="61">
                  <c:v>25.134970711804797</c:v>
                </c:pt>
                <c:pt idx="62">
                  <c:v>25.303217767191139</c:v>
                </c:pt>
                <c:pt idx="63">
                  <c:v>25.468559580319468</c:v>
                </c:pt>
                <c:pt idx="64">
                  <c:v>25.631038839011826</c:v>
                </c:pt>
                <c:pt idx="65">
                  <c:v>25.790697623631363</c:v>
                </c:pt>
                <c:pt idx="66">
                  <c:v>25.947577430675342</c:v>
                </c:pt>
                <c:pt idx="67">
                  <c:v>26.101719195036921</c:v>
                </c:pt>
                <c:pt idx="68">
                  <c:v>26.253163310951148</c:v>
                </c:pt>
                <c:pt idx="69">
                  <c:v>26.401949651644856</c:v>
                </c:pt>
                <c:pt idx="70">
                  <c:v>26.548117587714231</c:v>
                </c:pt>
                <c:pt idx="71">
                  <c:v>26.691706004257707</c:v>
                </c:pt>
                <c:pt idx="72">
                  <c:v>26.832753316795277</c:v>
                </c:pt>
                <c:pt idx="73">
                  <c:v>26.971297486008631</c:v>
                </c:pt>
                <c:pt idx="74">
                  <c:v>27.107376031339449</c:v>
                </c:pt>
                <c:pt idx="75">
                  <c:v>27.241026043485697</c:v>
                </c:pt>
                <c:pt idx="76">
                  <c:v>27.372284195838215</c:v>
                </c:pt>
                <c:pt idx="77">
                  <c:v>27.501186754901767</c:v>
                </c:pt>
                <c:pt idx="78">
                  <c:v>27.627769589746261</c:v>
                </c:pt>
                <c:pt idx="79">
                  <c:v>27.752068180535485</c:v>
                </c:pt>
                <c:pt idx="80">
                  <c:v>27.87411762618132</c:v>
                </c:pt>
                <c:pt idx="81">
                  <c:v>27.993952651172499</c:v>
                </c:pt>
                <c:pt idx="82">
                  <c:v>28.111607611627043</c:v>
                </c:pt>
                <c:pt idx="83">
                  <c:v>28.227116500617985</c:v>
                </c:pt>
                <c:pt idx="84">
                  <c:v>28.34051295282157</c:v>
                </c:pt>
                <c:pt idx="85">
                  <c:v>28.451830248537068</c:v>
                </c:pt>
                <c:pt idx="86">
                  <c:v>28.561101317126454</c:v>
                </c:pt>
                <c:pt idx="87">
                  <c:v>28.668358739921548</c:v>
                </c:pt>
                <c:pt idx="88">
                  <c:v>28.773634752645311</c:v>
                </c:pt>
                <c:pt idx="89">
                  <c:v>28.876961247392533</c:v>
                </c:pt>
                <c:pt idx="90">
                  <c:v>28.978369774214112</c:v>
                </c:pt>
                <c:pt idx="91">
                  <c:v>29.07789154234753</c:v>
                </c:pt>
                <c:pt idx="92">
                  <c:v>29.175557421134421</c:v>
                </c:pt>
                <c:pt idx="93">
                  <c:v>29.271397940664748</c:v>
                </c:pt>
                <c:pt idx="94">
                  <c:v>29.365443292185031</c:v>
                </c:pt>
                <c:pt idx="95">
                  <c:v>29.45772332830634</c:v>
                </c:pt>
                <c:pt idx="96">
                  <c:v>29.548267563046004</c:v>
                </c:pt>
                <c:pt idx="97">
                  <c:v>29.637105171734799</c:v>
                </c:pt>
                <c:pt idx="98">
                  <c:v>29.724264990819755</c:v>
                </c:pt>
                <c:pt idx="99">
                  <c:v>29.809775517590403</c:v>
                </c:pt>
                <c:pt idx="100">
                  <c:v>29.893664909854724</c:v>
                </c:pt>
                <c:pt idx="101">
                  <c:v>29.975960985588838</c:v>
                </c:pt>
                <c:pt idx="102">
                  <c:v>30.056691222582685</c:v>
                </c:pt>
                <c:pt idx="103">
                  <c:v>30.135882758102099</c:v>
                </c:pt>
                <c:pt idx="104">
                  <c:v>30.213562388585792</c:v>
                </c:pt>
                <c:pt idx="105">
                  <c:v>30.2897565693941</c:v>
                </c:pt>
                <c:pt idx="106">
                  <c:v>30.364491414624425</c:v>
                </c:pt>
                <c:pt idx="107">
                  <c:v>30.437792697006945</c:v>
                </c:pt>
                <c:pt idx="108">
                  <c:v>30.50968584789231</c:v>
                </c:pt>
                <c:pt idx="109">
                  <c:v>30.580195957341683</c:v>
                </c:pt>
                <c:pt idx="110">
                  <c:v>30.64934777432801</c:v>
                </c:pt>
              </c:numCache>
            </c:numRef>
          </c:yVal>
          <c:smooth val="0"/>
          <c:extLst>
            <c:ext xmlns:c16="http://schemas.microsoft.com/office/drawing/2014/chart" uri="{C3380CC4-5D6E-409C-BE32-E72D297353CC}">
              <c16:uniqueId val="{00000000-4A46-42F1-BFDA-EA0D5E00E42F}"/>
            </c:ext>
          </c:extLst>
        </c:ser>
        <c:ser>
          <c:idx val="1"/>
          <c:order val="1"/>
          <c:tx>
            <c:v>現況</c:v>
          </c:tx>
          <c:spPr>
            <a:ln>
              <a:noFill/>
            </a:ln>
          </c:spPr>
          <c:marker>
            <c:symbol val="circle"/>
            <c:size val="5"/>
            <c:spPr>
              <a:solidFill>
                <a:srgbClr val="FFC000"/>
              </a:solidFill>
              <a:ln>
                <a:solidFill>
                  <a:schemeClr val="accent2"/>
                </a:solidFill>
              </a:ln>
            </c:spPr>
          </c:marker>
          <c:xVal>
            <c:numRef>
              <c:f>'結果（a 収量比数）'!$B$12</c:f>
              <c:numCache>
                <c:formatCode>General</c:formatCode>
                <c:ptCount val="1"/>
                <c:pt idx="0">
                  <c:v>10</c:v>
                </c:pt>
              </c:numCache>
            </c:numRef>
          </c:xVal>
          <c:yVal>
            <c:numRef>
              <c:f>'結果（a 収量比数）'!$C$12</c:f>
              <c:numCache>
                <c:formatCode>0.0_ </c:formatCode>
                <c:ptCount val="1"/>
                <c:pt idx="0">
                  <c:v>7</c:v>
                </c:pt>
              </c:numCache>
            </c:numRef>
          </c:yVal>
          <c:smooth val="0"/>
          <c:extLst>
            <c:ext xmlns:c16="http://schemas.microsoft.com/office/drawing/2014/chart" uri="{C3380CC4-5D6E-409C-BE32-E72D297353CC}">
              <c16:uniqueId val="{00000002-4A46-42F1-BFDA-EA0D5E00E42F}"/>
            </c:ext>
          </c:extLst>
        </c:ser>
        <c:ser>
          <c:idx val="2"/>
          <c:order val="2"/>
          <c:tx>
            <c:v>伐期</c:v>
          </c:tx>
          <c:spPr>
            <a:ln>
              <a:noFill/>
            </a:ln>
          </c:spPr>
          <c:marker>
            <c:symbol val="circle"/>
            <c:size val="5"/>
            <c:spPr>
              <a:solidFill>
                <a:srgbClr val="C00000"/>
              </a:solidFill>
              <a:ln>
                <a:solidFill>
                  <a:schemeClr val="accent2">
                    <a:lumMod val="50000"/>
                  </a:schemeClr>
                </a:solidFill>
              </a:ln>
            </c:spPr>
          </c:marker>
          <c:xVal>
            <c:numRef>
              <c:f>'結果（a 収量比数）'!$B$42</c:f>
              <c:numCache>
                <c:formatCode>General</c:formatCode>
                <c:ptCount val="1"/>
                <c:pt idx="0">
                  <c:v>120</c:v>
                </c:pt>
              </c:numCache>
            </c:numRef>
          </c:xVal>
          <c:yVal>
            <c:numRef>
              <c:f>'結果（a 収量比数）'!$C$42</c:f>
              <c:numCache>
                <c:formatCode>0.0_ </c:formatCode>
                <c:ptCount val="1"/>
                <c:pt idx="0">
                  <c:v>30.64934777432801</c:v>
                </c:pt>
              </c:numCache>
            </c:numRef>
          </c:yVal>
          <c:smooth val="0"/>
          <c:extLst>
            <c:ext xmlns:c16="http://schemas.microsoft.com/office/drawing/2014/chart" uri="{C3380CC4-5D6E-409C-BE32-E72D297353CC}">
              <c16:uniqueId val="{00000003-4A46-42F1-BFDA-EA0D5E00E42F}"/>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ja-JP" altLang="en-US"/>
                  <a:t>樹高（</a:t>
                </a:r>
                <a:r>
                  <a:rPr lang="en-US" altLang="ja-JP"/>
                  <a:t>m</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10"/>
      </c:valAx>
      <c:spPr>
        <a:ln>
          <a:solidFill>
            <a:schemeClr val="tx1"/>
          </a:solidFill>
        </a:ln>
      </c:spPr>
    </c:plotArea>
    <c:legend>
      <c:legendPos val="r"/>
      <c:legendEntry>
        <c:idx val="1"/>
        <c:delete val="1"/>
      </c:legendEntry>
      <c:legendEntry>
        <c:idx val="2"/>
        <c:delete val="1"/>
      </c:legendEntry>
      <c:layout>
        <c:manualLayout>
          <c:xMode val="edge"/>
          <c:yMode val="edge"/>
          <c:x val="0.19562841530054645"/>
          <c:y val="0.17304947992612035"/>
          <c:w val="0.253551912568306"/>
          <c:h val="9.6711869349664623E-2"/>
        </c:manualLayout>
      </c:layout>
      <c:overlay val="0"/>
      <c:spPr>
        <a:solidFill>
          <a:schemeClr val="bg1"/>
        </a:solidFill>
        <a:ln>
          <a:solidFill>
            <a:sysClr val="windowText" lastClr="000000"/>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ltLang="en-US"/>
              <a:t>密度の推移</a:t>
            </a:r>
            <a:endParaRPr lang="en-US"/>
          </a:p>
        </c:rich>
      </c:tx>
      <c:layout>
        <c:manualLayout>
          <c:xMode val="edge"/>
          <c:yMode val="edge"/>
          <c:x val="0.44089497009595113"/>
          <c:y val="1.8518518518518517E-2"/>
        </c:manualLayout>
      </c:layout>
      <c:overlay val="0"/>
      <c:spPr>
        <a:noFill/>
        <a:ln>
          <a:noFill/>
        </a:ln>
        <a:effectLst/>
      </c:spPr>
    </c:title>
    <c:autoTitleDeleted val="0"/>
    <c:plotArea>
      <c:layout>
        <c:manualLayout>
          <c:layoutTarget val="inner"/>
          <c:xMode val="edge"/>
          <c:yMode val="edge"/>
          <c:x val="0.18142195947903988"/>
          <c:y val="0.11967290520845698"/>
          <c:w val="0.76575838114872852"/>
          <c:h val="0.69676047438514632"/>
        </c:manualLayout>
      </c:layout>
      <c:scatterChart>
        <c:scatterStyle val="lineMarker"/>
        <c:varyColors val="0"/>
        <c:ser>
          <c:idx val="0"/>
          <c:order val="0"/>
          <c:tx>
            <c:v>ha本数</c:v>
          </c:tx>
          <c:spPr>
            <a:ln>
              <a:solidFill>
                <a:schemeClr val="accent6"/>
              </a:solidFill>
            </a:ln>
          </c:spPr>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'a（自動）計算用'!$F$5:$F$115</c:f>
              <c:numCache>
                <c:formatCode>0_ </c:formatCode>
                <c:ptCount val="111"/>
                <c:pt idx="0">
                  <c:v>2400</c:v>
                </c:pt>
                <c:pt idx="1">
                  <c:v>2400</c:v>
                </c:pt>
                <c:pt idx="2">
                  <c:v>2375.1962130648176</c:v>
                </c:pt>
                <c:pt idx="3">
                  <c:v>2360.4773446417462</c:v>
                </c:pt>
                <c:pt idx="4">
                  <c:v>2345.5097008887874</c:v>
                </c:pt>
                <c:pt idx="5">
                  <c:v>2330.3601453080087</c:v>
                </c:pt>
                <c:pt idx="6">
                  <c:v>2315.0877083824616</c:v>
                </c:pt>
                <c:pt idx="7">
                  <c:v>2299.7442991833059</c:v>
                </c:pt>
                <c:pt idx="8">
                  <c:v>1669.7442991833059</c:v>
                </c:pt>
                <c:pt idx="9">
                  <c:v>1669.7442991833059</c:v>
                </c:pt>
                <c:pt idx="10">
                  <c:v>1669.7442991833059</c:v>
                </c:pt>
                <c:pt idx="11">
                  <c:v>1669.7442991833059</c:v>
                </c:pt>
                <c:pt idx="12">
                  <c:v>1669.7442991833059</c:v>
                </c:pt>
                <c:pt idx="13">
                  <c:v>1669.7442991833059</c:v>
                </c:pt>
                <c:pt idx="14">
                  <c:v>1669.7442991833059</c:v>
                </c:pt>
                <c:pt idx="15">
                  <c:v>1199.7442991833059</c:v>
                </c:pt>
                <c:pt idx="16">
                  <c:v>1199.7442991833059</c:v>
                </c:pt>
                <c:pt idx="17">
                  <c:v>1199.7442991833059</c:v>
                </c:pt>
                <c:pt idx="18">
                  <c:v>1199.7442991833059</c:v>
                </c:pt>
                <c:pt idx="19">
                  <c:v>1199.7442991833059</c:v>
                </c:pt>
                <c:pt idx="20">
                  <c:v>1199.7442991833059</c:v>
                </c:pt>
                <c:pt idx="21">
                  <c:v>1199.7442991833059</c:v>
                </c:pt>
                <c:pt idx="22">
                  <c:v>1199.7442991833059</c:v>
                </c:pt>
                <c:pt idx="23">
                  <c:v>1199.7442991833059</c:v>
                </c:pt>
                <c:pt idx="24">
                  <c:v>1199.7442991833059</c:v>
                </c:pt>
                <c:pt idx="25">
                  <c:v>859.74429918330588</c:v>
                </c:pt>
                <c:pt idx="26">
                  <c:v>859.74429918330588</c:v>
                </c:pt>
                <c:pt idx="27">
                  <c:v>859.74429918330588</c:v>
                </c:pt>
                <c:pt idx="28">
                  <c:v>859.74429918330588</c:v>
                </c:pt>
                <c:pt idx="29">
                  <c:v>859.74429918330588</c:v>
                </c:pt>
                <c:pt idx="30">
                  <c:v>859.74429918330588</c:v>
                </c:pt>
                <c:pt idx="31">
                  <c:v>859.74429918330588</c:v>
                </c:pt>
                <c:pt idx="32">
                  <c:v>859.74429918330588</c:v>
                </c:pt>
                <c:pt idx="33">
                  <c:v>859.74429918330588</c:v>
                </c:pt>
                <c:pt idx="34">
                  <c:v>859.74429918330588</c:v>
                </c:pt>
                <c:pt idx="35">
                  <c:v>859.74429918330588</c:v>
                </c:pt>
                <c:pt idx="36">
                  <c:v>859.74429918330588</c:v>
                </c:pt>
                <c:pt idx="37">
                  <c:v>859.74429918330588</c:v>
                </c:pt>
                <c:pt idx="38">
                  <c:v>859.74429918330588</c:v>
                </c:pt>
                <c:pt idx="39">
                  <c:v>859.74429918330588</c:v>
                </c:pt>
                <c:pt idx="40">
                  <c:v>629.74429918330588</c:v>
                </c:pt>
                <c:pt idx="41">
                  <c:v>629.74429918330588</c:v>
                </c:pt>
                <c:pt idx="42">
                  <c:v>629.74429918330588</c:v>
                </c:pt>
                <c:pt idx="43">
                  <c:v>629.74429918330588</c:v>
                </c:pt>
                <c:pt idx="44">
                  <c:v>629.74429918330588</c:v>
                </c:pt>
                <c:pt idx="45">
                  <c:v>629.74429918330588</c:v>
                </c:pt>
                <c:pt idx="46">
                  <c:v>629.74429918330588</c:v>
                </c:pt>
                <c:pt idx="47">
                  <c:v>629.74429918330588</c:v>
                </c:pt>
                <c:pt idx="48">
                  <c:v>629.74429918330588</c:v>
                </c:pt>
                <c:pt idx="49">
                  <c:v>629.74429918330588</c:v>
                </c:pt>
                <c:pt idx="50">
                  <c:v>629.74429918330588</c:v>
                </c:pt>
                <c:pt idx="51">
                  <c:v>629.74429918330588</c:v>
                </c:pt>
                <c:pt idx="52">
                  <c:v>629.74429918330588</c:v>
                </c:pt>
                <c:pt idx="53">
                  <c:v>629.74429918330588</c:v>
                </c:pt>
                <c:pt idx="54">
                  <c:v>629.74429918330588</c:v>
                </c:pt>
                <c:pt idx="55">
                  <c:v>629.74429918330588</c:v>
                </c:pt>
                <c:pt idx="56">
                  <c:v>629.74429918330588</c:v>
                </c:pt>
                <c:pt idx="57">
                  <c:v>629.74429918330588</c:v>
                </c:pt>
                <c:pt idx="58">
                  <c:v>629.74429918330588</c:v>
                </c:pt>
                <c:pt idx="59">
                  <c:v>629.74429918330588</c:v>
                </c:pt>
                <c:pt idx="60">
                  <c:v>629.74429918330588</c:v>
                </c:pt>
                <c:pt idx="61">
                  <c:v>629.74429918330588</c:v>
                </c:pt>
                <c:pt idx="62">
                  <c:v>629.74429918330588</c:v>
                </c:pt>
                <c:pt idx="63">
                  <c:v>629.74429918330588</c:v>
                </c:pt>
                <c:pt idx="64">
                  <c:v>629.74429918330588</c:v>
                </c:pt>
                <c:pt idx="65">
                  <c:v>629.74429918330588</c:v>
                </c:pt>
                <c:pt idx="66">
                  <c:v>629.74429918330588</c:v>
                </c:pt>
                <c:pt idx="67">
                  <c:v>459.74429918330588</c:v>
                </c:pt>
                <c:pt idx="68">
                  <c:v>459.74429918330588</c:v>
                </c:pt>
                <c:pt idx="69">
                  <c:v>459.74429918330588</c:v>
                </c:pt>
                <c:pt idx="70">
                  <c:v>459.74429918330588</c:v>
                </c:pt>
                <c:pt idx="71">
                  <c:v>459.74429918330588</c:v>
                </c:pt>
                <c:pt idx="72">
                  <c:v>459.74429918330588</c:v>
                </c:pt>
                <c:pt idx="73">
                  <c:v>459.74429918330588</c:v>
                </c:pt>
                <c:pt idx="74">
                  <c:v>459.74429918330588</c:v>
                </c:pt>
                <c:pt idx="75">
                  <c:v>459.74429918330588</c:v>
                </c:pt>
                <c:pt idx="76">
                  <c:v>459.74429918330588</c:v>
                </c:pt>
                <c:pt idx="77">
                  <c:v>459.74429918330588</c:v>
                </c:pt>
                <c:pt idx="78">
                  <c:v>459.74429918330588</c:v>
                </c:pt>
                <c:pt idx="79">
                  <c:v>459.74429918330588</c:v>
                </c:pt>
                <c:pt idx="80">
                  <c:v>459.74429918330588</c:v>
                </c:pt>
                <c:pt idx="81">
                  <c:v>459.74429918330588</c:v>
                </c:pt>
                <c:pt idx="82">
                  <c:v>459.74429918330588</c:v>
                </c:pt>
                <c:pt idx="83">
                  <c:v>459.74429918330588</c:v>
                </c:pt>
                <c:pt idx="84">
                  <c:v>459.74429918330588</c:v>
                </c:pt>
                <c:pt idx="85">
                  <c:v>459.74429918330588</c:v>
                </c:pt>
                <c:pt idx="86">
                  <c:v>459.74429918330588</c:v>
                </c:pt>
                <c:pt idx="87">
                  <c:v>459.74429918330588</c:v>
                </c:pt>
                <c:pt idx="88">
                  <c:v>459.74429918330588</c:v>
                </c:pt>
                <c:pt idx="89">
                  <c:v>459.74429918330588</c:v>
                </c:pt>
                <c:pt idx="90">
                  <c:v>459.74429918330588</c:v>
                </c:pt>
                <c:pt idx="91">
                  <c:v>459.74429918330588</c:v>
                </c:pt>
                <c:pt idx="92">
                  <c:v>459.74429918330588</c:v>
                </c:pt>
                <c:pt idx="93">
                  <c:v>459.74429918330588</c:v>
                </c:pt>
                <c:pt idx="94">
                  <c:v>459.74429918330588</c:v>
                </c:pt>
                <c:pt idx="95">
                  <c:v>459.74429918330588</c:v>
                </c:pt>
                <c:pt idx="96">
                  <c:v>459.74429918330588</c:v>
                </c:pt>
                <c:pt idx="97">
                  <c:v>459.74429918330588</c:v>
                </c:pt>
                <c:pt idx="98">
                  <c:v>459.74429918330588</c:v>
                </c:pt>
                <c:pt idx="99">
                  <c:v>459.74429918330588</c:v>
                </c:pt>
                <c:pt idx="100">
                  <c:v>459.74429918330588</c:v>
                </c:pt>
                <c:pt idx="101">
                  <c:v>459.74429918330588</c:v>
                </c:pt>
                <c:pt idx="102">
                  <c:v>459.74429918330588</c:v>
                </c:pt>
                <c:pt idx="103">
                  <c:v>459.74429918330588</c:v>
                </c:pt>
                <c:pt idx="104">
                  <c:v>459.74429918330588</c:v>
                </c:pt>
                <c:pt idx="105">
                  <c:v>459.74429918330588</c:v>
                </c:pt>
                <c:pt idx="106">
                  <c:v>459.74429918330588</c:v>
                </c:pt>
                <c:pt idx="107">
                  <c:v>459.74429918330588</c:v>
                </c:pt>
                <c:pt idx="108">
                  <c:v>459.74429918330588</c:v>
                </c:pt>
                <c:pt idx="109">
                  <c:v>459.74429918330588</c:v>
                </c:pt>
                <c:pt idx="110">
                  <c:v>459.74429918330588</c:v>
                </c:pt>
              </c:numCache>
            </c:numRef>
          </c:yVal>
          <c:smooth val="0"/>
          <c:extLst>
            <c:ext xmlns:c16="http://schemas.microsoft.com/office/drawing/2014/chart" uri="{C3380CC4-5D6E-409C-BE32-E72D297353CC}">
              <c16:uniqueId val="{00000000-C457-4507-98AE-6E0CC2E29649}"/>
            </c:ext>
          </c:extLst>
        </c:ser>
        <c:ser>
          <c:idx val="1"/>
          <c:order val="1"/>
          <c:tx>
            <c:v>現況</c:v>
          </c:tx>
          <c:spPr>
            <a:ln>
              <a:noFill/>
            </a:ln>
          </c:spPr>
          <c:marker>
            <c:symbol val="circle"/>
            <c:size val="5"/>
            <c:spPr>
              <a:solidFill>
                <a:schemeClr val="accent6">
                  <a:lumMod val="60000"/>
                  <a:lumOff val="40000"/>
                </a:schemeClr>
              </a:solidFill>
              <a:ln>
                <a:solidFill>
                  <a:schemeClr val="accent6"/>
                </a:solidFill>
              </a:ln>
            </c:spPr>
          </c:marker>
          <c:xVal>
            <c:numRef>
              <c:f>'結果（a 収量比数）'!$B$12</c:f>
              <c:numCache>
                <c:formatCode>General</c:formatCode>
                <c:ptCount val="1"/>
                <c:pt idx="0">
                  <c:v>10</c:v>
                </c:pt>
              </c:numCache>
            </c:numRef>
          </c:xVal>
          <c:yVal>
            <c:numRef>
              <c:f>'結果（a 収量比数）'!$E$12</c:f>
              <c:numCache>
                <c:formatCode>#,##0_ </c:formatCode>
                <c:ptCount val="1"/>
                <c:pt idx="0">
                  <c:v>2400</c:v>
                </c:pt>
              </c:numCache>
            </c:numRef>
          </c:yVal>
          <c:smooth val="0"/>
          <c:extLst>
            <c:ext xmlns:c16="http://schemas.microsoft.com/office/drawing/2014/chart" uri="{C3380CC4-5D6E-409C-BE32-E72D297353CC}">
              <c16:uniqueId val="{00000001-C457-4507-98AE-6E0CC2E29649}"/>
            </c:ext>
          </c:extLst>
        </c:ser>
        <c:ser>
          <c:idx val="2"/>
          <c:order val="2"/>
          <c:tx>
            <c:v>伐期</c:v>
          </c:tx>
          <c:spPr>
            <a:ln>
              <a:noFill/>
            </a:ln>
          </c:spPr>
          <c:marker>
            <c:symbol val="circle"/>
            <c:size val="5"/>
            <c:spPr>
              <a:solidFill>
                <a:schemeClr val="accent6">
                  <a:lumMod val="75000"/>
                </a:schemeClr>
              </a:solidFill>
              <a:ln>
                <a:solidFill>
                  <a:schemeClr val="accent6">
                    <a:lumMod val="50000"/>
                  </a:schemeClr>
                </a:solidFill>
              </a:ln>
            </c:spPr>
          </c:marker>
          <c:xVal>
            <c:numRef>
              <c:f>'結果（a 収量比数）'!$B$42</c:f>
              <c:numCache>
                <c:formatCode>General</c:formatCode>
                <c:ptCount val="1"/>
                <c:pt idx="0">
                  <c:v>120</c:v>
                </c:pt>
              </c:numCache>
            </c:numRef>
          </c:xVal>
          <c:yVal>
            <c:numRef>
              <c:f>'結果（a 収量比数）'!$E$42</c:f>
              <c:numCache>
                <c:formatCode>#,##0_ </c:formatCode>
                <c:ptCount val="1"/>
                <c:pt idx="0">
                  <c:v>459.74429918330588</c:v>
                </c:pt>
              </c:numCache>
            </c:numRef>
          </c:yVal>
          <c:smooth val="0"/>
          <c:extLst>
            <c:ext xmlns:c16="http://schemas.microsoft.com/office/drawing/2014/chart" uri="{C3380CC4-5D6E-409C-BE32-E72D297353CC}">
              <c16:uniqueId val="{00000002-C457-4507-98AE-6E0CC2E29649}"/>
            </c:ext>
          </c:extLst>
        </c:ser>
        <c:dLbls>
          <c:showLegendKey val="0"/>
          <c:showVal val="0"/>
          <c:showCatName val="0"/>
          <c:showSerName val="0"/>
          <c:showPercent val="0"/>
          <c:showBubbleSize val="0"/>
        </c:dLbls>
        <c:axId val="914885888"/>
        <c:axId val="914886872"/>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a:t>ha</a:t>
                </a:r>
                <a:r>
                  <a:rPr lang="ja-JP" altLang="en-US"/>
                  <a:t>あたり本数（本</a:t>
                </a:r>
                <a:r>
                  <a:rPr lang="en-US" altLang="ja-JP"/>
                  <a:t>/ha</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500"/>
      </c:valAx>
      <c:spPr>
        <a:ln>
          <a:solidFill>
            <a:schemeClr val="tx1"/>
          </a:solidFill>
        </a:ln>
      </c:spPr>
    </c:plotArea>
    <c:legend>
      <c:legendPos val="r"/>
      <c:legendEntry>
        <c:idx val="1"/>
        <c:delete val="1"/>
      </c:legendEntry>
      <c:legendEntry>
        <c:idx val="2"/>
        <c:delete val="1"/>
      </c:legendEntry>
      <c:layout>
        <c:manualLayout>
          <c:xMode val="edge"/>
          <c:yMode val="edge"/>
          <c:x val="0.64233421926360146"/>
          <c:y val="0.19568727520171089"/>
          <c:w val="0.25671940849665087"/>
          <c:h val="9.6711869349664623E-2"/>
        </c:manualLayout>
      </c:layout>
      <c:overlay val="0"/>
      <c:spPr>
        <a:solidFill>
          <a:schemeClr val="bg1"/>
        </a:solidFill>
        <a:ln>
          <a:solidFill>
            <a:schemeClr val="tx1"/>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ja-JP" altLang="en-US"/>
              <a:t>直径・材積の推移</a:t>
            </a:r>
            <a:endParaRPr lang="en-US"/>
          </a:p>
        </c:rich>
      </c:tx>
      <c:layout>
        <c:manualLayout>
          <c:xMode val="edge"/>
          <c:yMode val="edge"/>
          <c:x val="0.36220644550578718"/>
          <c:y val="1.8518518518518517E-2"/>
        </c:manualLayout>
      </c:layout>
      <c:overlay val="0"/>
      <c:spPr>
        <a:noFill/>
        <a:ln>
          <a:noFill/>
        </a:ln>
        <a:effectLst/>
      </c:spPr>
    </c:title>
    <c:autoTitleDeleted val="0"/>
    <c:plotArea>
      <c:layout>
        <c:manualLayout>
          <c:layoutTarget val="inner"/>
          <c:xMode val="edge"/>
          <c:yMode val="edge"/>
          <c:x val="0.18894869959436889"/>
          <c:y val="0.11967290520845698"/>
          <c:w val="0.69452223017577353"/>
          <c:h val="0.69676047438514632"/>
        </c:manualLayout>
      </c:layout>
      <c:scatterChart>
        <c:scatterStyle val="lineMarker"/>
        <c:varyColors val="0"/>
        <c:ser>
          <c:idx val="3"/>
          <c:order val="3"/>
          <c:tx>
            <c:strRef>
              <c:f>'a（自動）計算用'!$H$4</c:f>
              <c:strCache>
                <c:ptCount val="1"/>
                <c:pt idx="0">
                  <c:v>ha材積</c:v>
                </c:pt>
              </c:strCache>
            </c:strRef>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'a（自動）計算用'!$H$5:$H$115</c:f>
              <c:numCache>
                <c:formatCode>0.0_ </c:formatCode>
                <c:ptCount val="111"/>
                <c:pt idx="0">
                  <c:v>88.975389695730129</c:v>
                </c:pt>
                <c:pt idx="1">
                  <c:v>102.57044196498076</c:v>
                </c:pt>
                <c:pt idx="2">
                  <c:v>116.12789603979289</c:v>
                </c:pt>
                <c:pt idx="3">
                  <c:v>130.36149768954678</c:v>
                </c:pt>
                <c:pt idx="4">
                  <c:v>144.97603120950851</c:v>
                </c:pt>
                <c:pt idx="5">
                  <c:v>159.91799814693761</c:v>
                </c:pt>
                <c:pt idx="6">
                  <c:v>175.1393811013221</c:v>
                </c:pt>
                <c:pt idx="7">
                  <c:v>190.59708533540604</c:v>
                </c:pt>
                <c:pt idx="8">
                  <c:v>178.44443259612194</c:v>
                </c:pt>
                <c:pt idx="9">
                  <c:v>193.44634858300782</c:v>
                </c:pt>
                <c:pt idx="10">
                  <c:v>208.68267762656265</c:v>
                </c:pt>
                <c:pt idx="11">
                  <c:v>224.12127943819436</c:v>
                </c:pt>
                <c:pt idx="12">
                  <c:v>239.73253314114632</c:v>
                </c:pt>
                <c:pt idx="13">
                  <c:v>255.48915318319715</c:v>
                </c:pt>
                <c:pt idx="14">
                  <c:v>271.36601363940792</c:v>
                </c:pt>
                <c:pt idx="15">
                  <c:v>246.49636737211679</c:v>
                </c:pt>
                <c:pt idx="16">
                  <c:v>261.05473298543978</c:v>
                </c:pt>
                <c:pt idx="17">
                  <c:v>275.70952022053507</c:v>
                </c:pt>
                <c:pt idx="18">
                  <c:v>290.44218336962342</c:v>
                </c:pt>
                <c:pt idx="19">
                  <c:v>305.23548390955557</c:v>
                </c:pt>
                <c:pt idx="20">
                  <c:v>320.0734046126197</c:v>
                </c:pt>
                <c:pt idx="21">
                  <c:v>334.94106808707642</c:v>
                </c:pt>
                <c:pt idx="22">
                  <c:v>349.82465986930629</c:v>
                </c:pt>
                <c:pt idx="23">
                  <c:v>364.71135607577435</c:v>
                </c:pt>
                <c:pt idx="24">
                  <c:v>379.5892555420229</c:v>
                </c:pt>
                <c:pt idx="25">
                  <c:v>337.3477053823359</c:v>
                </c:pt>
                <c:pt idx="26">
                  <c:v>350.75429813108252</c:v>
                </c:pt>
                <c:pt idx="27">
                  <c:v>364.15391490367722</c:v>
                </c:pt>
                <c:pt idx="28">
                  <c:v>377.53724363701451</c:v>
                </c:pt>
                <c:pt idx="29">
                  <c:v>390.8955796007358</c:v>
                </c:pt>
                <c:pt idx="30">
                  <c:v>404.22078899449258</c:v>
                </c:pt>
                <c:pt idx="31">
                  <c:v>417.50527456388858</c:v>
                </c:pt>
                <c:pt idx="32">
                  <c:v>430.74194318041833</c:v>
                </c:pt>
                <c:pt idx="33">
                  <c:v>443.92417532005402</c:v>
                </c:pt>
                <c:pt idx="34">
                  <c:v>457.04579636768301</c:v>
                </c:pt>
                <c:pt idx="35">
                  <c:v>470.10104966984557</c:v>
                </c:pt>
                <c:pt idx="36">
                  <c:v>483.08457125540565</c:v>
                </c:pt>
                <c:pt idx="37">
                  <c:v>495.99136614258396</c:v>
                </c:pt>
                <c:pt idx="38">
                  <c:v>508.81678615076225</c:v>
                </c:pt>
                <c:pt idx="39">
                  <c:v>521.55650913634395</c:v>
                </c:pt>
                <c:pt idx="40">
                  <c:v>460.86316146983432</c:v>
                </c:pt>
                <c:pt idx="41">
                  <c:v>472.26789809461928</c:v>
                </c:pt>
                <c:pt idx="42">
                  <c:v>483.59908282761364</c:v>
                </c:pt>
                <c:pt idx="43">
                  <c:v>494.85312598555498</c:v>
                </c:pt>
                <c:pt idx="44">
                  <c:v>506.02667492632003</c:v>
                </c:pt>
                <c:pt idx="45">
                  <c:v>517.1166017767448</c:v>
                </c:pt>
                <c:pt idx="46">
                  <c:v>528.1199918859885</c:v>
                </c:pt>
                <c:pt idx="47">
                  <c:v>539.03413296600797</c:v>
                </c:pt>
                <c:pt idx="48">
                  <c:v>549.85650488139697</c:v>
                </c:pt>
                <c:pt idx="49">
                  <c:v>560.58477005163104</c:v>
                </c:pt>
                <c:pt idx="50">
                  <c:v>571.21676442979719</c:v>
                </c:pt>
                <c:pt idx="51">
                  <c:v>581.75048902296021</c:v>
                </c:pt>
                <c:pt idx="52">
                  <c:v>592.18410192051931</c:v>
                </c:pt>
                <c:pt idx="53">
                  <c:v>602.51591079819161</c:v>
                </c:pt>
                <c:pt idx="54">
                  <c:v>612.74436586654349</c:v>
                </c:pt>
                <c:pt idx="55">
                  <c:v>622.86805323436272</c:v>
                </c:pt>
                <c:pt idx="56">
                  <c:v>632.8856886585279</c:v>
                </c:pt>
                <c:pt idx="57">
                  <c:v>642.79611165339327</c:v>
                </c:pt>
                <c:pt idx="58">
                  <c:v>652.5982799341308</c:v>
                </c:pt>
                <c:pt idx="59">
                  <c:v>662.29126416978283</c:v>
                </c:pt>
                <c:pt idx="60">
                  <c:v>671.87424302319732</c:v>
                </c:pt>
                <c:pt idx="61">
                  <c:v>681.34649845633055</c:v>
                </c:pt>
                <c:pt idx="62">
                  <c:v>690.70741128070142</c:v>
                </c:pt>
                <c:pt idx="63">
                  <c:v>699.95645693411223</c:v>
                </c:pt>
                <c:pt idx="64">
                  <c:v>709.09320146595303</c:v>
                </c:pt>
                <c:pt idx="65">
                  <c:v>718.11729771467094</c:v>
                </c:pt>
                <c:pt idx="66">
                  <c:v>727.02848166212402</c:v>
                </c:pt>
                <c:pt idx="67">
                  <c:v>633.49248132442892</c:v>
                </c:pt>
                <c:pt idx="68">
                  <c:v>641.36586828487964</c:v>
                </c:pt>
                <c:pt idx="69">
                  <c:v>649.14168986488619</c:v>
                </c:pt>
                <c:pt idx="70">
                  <c:v>656.819717727088</c:v>
                </c:pt>
                <c:pt idx="71">
                  <c:v>664.39979309366765</c:v>
                </c:pt>
                <c:pt idx="72">
                  <c:v>671.88182400142432</c:v>
                </c:pt>
                <c:pt idx="73">
                  <c:v>679.2657826430933</c:v>
                </c:pt>
                <c:pt idx="74">
                  <c:v>686.55170278892081</c:v>
                </c:pt>
                <c:pt idx="75">
                  <c:v>693.73967728305558</c:v>
                </c:pt>
                <c:pt idx="76">
                  <c:v>700.82985560991528</c:v>
                </c:pt>
                <c:pt idx="77">
                  <c:v>707.82244152621035</c:v>
                </c:pt>
                <c:pt idx="78">
                  <c:v>714.71769075479767</c:v>
                </c:pt>
                <c:pt idx="79">
                  <c:v>721.51590873701514</c:v>
                </c:pt>
                <c:pt idx="80">
                  <c:v>728.2174484405748</c:v>
                </c:pt>
                <c:pt idx="81">
                  <c:v>734.82270822046041</c:v>
                </c:pt>
                <c:pt idx="82">
                  <c:v>741.33212973066668</c:v>
                </c:pt>
                <c:pt idx="83">
                  <c:v>747.74619588492158</c:v>
                </c:pt>
                <c:pt idx="84">
                  <c:v>754.06542886483498</c:v>
                </c:pt>
                <c:pt idx="85">
                  <c:v>760.29038817417654</c:v>
                </c:pt>
                <c:pt idx="86">
                  <c:v>766.42166873821009</c:v>
                </c:pt>
                <c:pt idx="87">
                  <c:v>772.45989904722558</c:v>
                </c:pt>
                <c:pt idx="88">
                  <c:v>778.40573934360305</c:v>
                </c:pt>
                <c:pt idx="89">
                  <c:v>784.25987985183463</c:v>
                </c:pt>
                <c:pt idx="90">
                  <c:v>790.02303905113808</c:v>
                </c:pt>
                <c:pt idx="91">
                  <c:v>795.69596199034561</c:v>
                </c:pt>
                <c:pt idx="92">
                  <c:v>801.27941864485513</c:v>
                </c:pt>
                <c:pt idx="93">
                  <c:v>806.77420231550002</c:v>
                </c:pt>
                <c:pt idx="94">
                  <c:v>812.18112806923727</c:v>
                </c:pt>
                <c:pt idx="95">
                  <c:v>817.50103122161022</c:v>
                </c:pt>
                <c:pt idx="96">
                  <c:v>822.73476586091454</c:v>
                </c:pt>
                <c:pt idx="97">
                  <c:v>827.88320341406779</c:v>
                </c:pt>
                <c:pt idx="98">
                  <c:v>832.9472312541277</c:v>
                </c:pt>
                <c:pt idx="99">
                  <c:v>837.92775134942838</c:v>
                </c:pt>
                <c:pt idx="100">
                  <c:v>842.82567895425041</c:v>
                </c:pt>
                <c:pt idx="101">
                  <c:v>847.64194134096226</c:v>
                </c:pt>
                <c:pt idx="102">
                  <c:v>852.37747657348018</c:v>
                </c:pt>
                <c:pt idx="103">
                  <c:v>857.03323232190587</c:v>
                </c:pt>
                <c:pt idx="104">
                  <c:v>861.61016471812741</c:v>
                </c:pt>
                <c:pt idx="105">
                  <c:v>866.1092372521548</c:v>
                </c:pt>
                <c:pt idx="106">
                  <c:v>870.53141970888316</c:v>
                </c:pt>
                <c:pt idx="107">
                  <c:v>874.87768714496667</c:v>
                </c:pt>
                <c:pt idx="108">
                  <c:v>879.14901890540318</c:v>
                </c:pt>
                <c:pt idx="109">
                  <c:v>883.34639767941871</c:v>
                </c:pt>
                <c:pt idx="110">
                  <c:v>887.47080859516916</c:v>
                </c:pt>
              </c:numCache>
            </c:numRef>
          </c:yVal>
          <c:smooth val="0"/>
          <c:extLst>
            <c:ext xmlns:c16="http://schemas.microsoft.com/office/drawing/2014/chart" uri="{C3380CC4-5D6E-409C-BE32-E72D297353CC}">
              <c16:uniqueId val="{00000003-F54B-4523-901C-198ACF938B73}"/>
            </c:ext>
          </c:extLst>
        </c:ser>
        <c:ser>
          <c:idx val="4"/>
          <c:order val="4"/>
          <c:tx>
            <c:v>材積現況</c:v>
          </c:tx>
          <c:spPr>
            <a:ln>
              <a:noFill/>
            </a:ln>
          </c:spPr>
          <c:marker>
            <c:symbol val="circle"/>
            <c:size val="5"/>
            <c:spPr>
              <a:solidFill>
                <a:schemeClr val="accent4">
                  <a:lumMod val="60000"/>
                  <a:lumOff val="40000"/>
                </a:schemeClr>
              </a:solidFill>
              <a:ln>
                <a:solidFill>
                  <a:schemeClr val="accent4"/>
                </a:solidFill>
              </a:ln>
            </c:spPr>
          </c:marker>
          <c:xVal>
            <c:numRef>
              <c:f>'結果（a 収量比数）'!$B$12</c:f>
              <c:numCache>
                <c:formatCode>General</c:formatCode>
                <c:ptCount val="1"/>
                <c:pt idx="0">
                  <c:v>10</c:v>
                </c:pt>
              </c:numCache>
            </c:numRef>
          </c:xVal>
          <c:yVal>
            <c:numRef>
              <c:f>'結果（a 収量比数）'!$F$12</c:f>
              <c:numCache>
                <c:formatCode>0.0_ </c:formatCode>
                <c:ptCount val="1"/>
                <c:pt idx="0">
                  <c:v>88.975124198602728</c:v>
                </c:pt>
              </c:numCache>
            </c:numRef>
          </c:yVal>
          <c:smooth val="0"/>
          <c:extLst>
            <c:ext xmlns:c16="http://schemas.microsoft.com/office/drawing/2014/chart" uri="{C3380CC4-5D6E-409C-BE32-E72D297353CC}">
              <c16:uniqueId val="{00000010-F54B-4523-901C-198ACF938B73}"/>
            </c:ext>
          </c:extLst>
        </c:ser>
        <c:ser>
          <c:idx val="5"/>
          <c:order val="5"/>
          <c:tx>
            <c:v>材積伐期</c:v>
          </c:tx>
          <c:spPr>
            <a:ln>
              <a:noFill/>
            </a:ln>
          </c:spPr>
          <c:marker>
            <c:symbol val="circle"/>
            <c:size val="5"/>
            <c:spPr>
              <a:solidFill>
                <a:schemeClr val="accent4"/>
              </a:solidFill>
              <a:ln>
                <a:solidFill>
                  <a:schemeClr val="accent4">
                    <a:lumMod val="50000"/>
                  </a:schemeClr>
                </a:solidFill>
              </a:ln>
            </c:spPr>
          </c:marker>
          <c:xVal>
            <c:numRef>
              <c:f>'結果（a 収量比数）'!$B$42</c:f>
              <c:numCache>
                <c:formatCode>General</c:formatCode>
                <c:ptCount val="1"/>
                <c:pt idx="0">
                  <c:v>120</c:v>
                </c:pt>
              </c:numCache>
            </c:numRef>
          </c:xVal>
          <c:yVal>
            <c:numRef>
              <c:f>'結果（a 収量比数）'!$F$42</c:f>
              <c:numCache>
                <c:formatCode>0.0_ </c:formatCode>
                <c:ptCount val="1"/>
                <c:pt idx="0">
                  <c:v>887.47080859516916</c:v>
                </c:pt>
              </c:numCache>
            </c:numRef>
          </c:yVal>
          <c:smooth val="0"/>
          <c:extLst>
            <c:ext xmlns:c16="http://schemas.microsoft.com/office/drawing/2014/chart" uri="{C3380CC4-5D6E-409C-BE32-E72D297353CC}">
              <c16:uniqueId val="{00000011-F54B-4523-901C-198ACF938B73}"/>
            </c:ext>
          </c:extLst>
        </c:ser>
        <c:dLbls>
          <c:showLegendKey val="0"/>
          <c:showVal val="0"/>
          <c:showCatName val="0"/>
          <c:showSerName val="0"/>
          <c:showPercent val="0"/>
          <c:showBubbleSize val="0"/>
        </c:dLbls>
        <c:axId val="914885888"/>
        <c:axId val="914886872"/>
      </c:scatterChart>
      <c:scatterChart>
        <c:scatterStyle val="lineMarker"/>
        <c:varyColors val="0"/>
        <c:ser>
          <c:idx val="0"/>
          <c:order val="0"/>
          <c:tx>
            <c:strRef>
              <c:f>'a（自動）計算用'!$I$4</c:f>
              <c:strCache>
                <c:ptCount val="1"/>
                <c:pt idx="0">
                  <c:v>直径</c:v>
                </c:pt>
              </c:strCache>
            </c:strRef>
          </c:tx>
          <c:marker>
            <c:symbol val="none"/>
          </c:marker>
          <c:xVal>
            <c:numRef>
              <c:f>'a（自動）計算用'!$D$5:$D$115</c:f>
              <c:numCache>
                <c:formatCode>General</c:formatCode>
                <c:ptCount val="11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pt idx="91">
                  <c:v>101</c:v>
                </c:pt>
                <c:pt idx="92">
                  <c:v>102</c:v>
                </c:pt>
                <c:pt idx="93">
                  <c:v>103</c:v>
                </c:pt>
                <c:pt idx="94">
                  <c:v>104</c:v>
                </c:pt>
                <c:pt idx="95">
                  <c:v>105</c:v>
                </c:pt>
                <c:pt idx="96">
                  <c:v>106</c:v>
                </c:pt>
                <c:pt idx="97">
                  <c:v>107</c:v>
                </c:pt>
                <c:pt idx="98">
                  <c:v>108</c:v>
                </c:pt>
                <c:pt idx="99">
                  <c:v>109</c:v>
                </c:pt>
                <c:pt idx="100">
                  <c:v>110</c:v>
                </c:pt>
                <c:pt idx="101">
                  <c:v>111</c:v>
                </c:pt>
                <c:pt idx="102">
                  <c:v>112</c:v>
                </c:pt>
                <c:pt idx="103">
                  <c:v>113</c:v>
                </c:pt>
                <c:pt idx="104">
                  <c:v>114</c:v>
                </c:pt>
                <c:pt idx="105">
                  <c:v>115</c:v>
                </c:pt>
                <c:pt idx="106">
                  <c:v>116</c:v>
                </c:pt>
                <c:pt idx="107">
                  <c:v>117</c:v>
                </c:pt>
                <c:pt idx="108">
                  <c:v>118</c:v>
                </c:pt>
                <c:pt idx="109">
                  <c:v>119</c:v>
                </c:pt>
                <c:pt idx="110">
                  <c:v>120</c:v>
                </c:pt>
              </c:numCache>
            </c:numRef>
          </c:xVal>
          <c:yVal>
            <c:numRef>
              <c:f>'a（自動）計算用'!$I$5:$I$115</c:f>
              <c:numCache>
                <c:formatCode>0.0_ </c:formatCode>
                <c:ptCount val="111"/>
                <c:pt idx="0">
                  <c:v>10.864690484458675</c:v>
                </c:pt>
                <c:pt idx="1">
                  <c:v>11.322555469157775</c:v>
                </c:pt>
                <c:pt idx="2">
                  <c:v>11.7854501478361</c:v>
                </c:pt>
                <c:pt idx="3">
                  <c:v>12.210407353713777</c:v>
                </c:pt>
                <c:pt idx="4">
                  <c:v>12.613722174897305</c:v>
                </c:pt>
                <c:pt idx="5">
                  <c:v>12.997532164187595</c:v>
                </c:pt>
                <c:pt idx="6">
                  <c:v>13.363691680875164</c:v>
                </c:pt>
                <c:pt idx="7">
                  <c:v>13.713814790111906</c:v>
                </c:pt>
                <c:pt idx="8">
                  <c:v>15.487838640223346</c:v>
                </c:pt>
                <c:pt idx="9">
                  <c:v>15.83904027290464</c:v>
                </c:pt>
                <c:pt idx="10">
                  <c:v>16.173239595983958</c:v>
                </c:pt>
                <c:pt idx="11">
                  <c:v>16.491644678650825</c:v>
                </c:pt>
                <c:pt idx="12">
                  <c:v>16.795352308728461</c:v>
                </c:pt>
                <c:pt idx="13">
                  <c:v>17.085360154427978</c:v>
                </c:pt>
                <c:pt idx="14">
                  <c:v>17.36257743060424</c:v>
                </c:pt>
                <c:pt idx="15">
                  <c:v>19.496702437898506</c:v>
                </c:pt>
                <c:pt idx="16">
                  <c:v>19.807853795877719</c:v>
                </c:pt>
                <c:pt idx="17">
                  <c:v>20.106844499170027</c:v>
                </c:pt>
                <c:pt idx="18">
                  <c:v>20.39435731885542</c:v>
                </c:pt>
                <c:pt idx="19">
                  <c:v>20.67102480354054</c:v>
                </c:pt>
                <c:pt idx="20">
                  <c:v>20.937433704157126</c:v>
                </c:pt>
                <c:pt idx="21">
                  <c:v>21.194128953960703</c:v>
                </c:pt>
                <c:pt idx="22">
                  <c:v>21.441617252939306</c:v>
                </c:pt>
                <c:pt idx="23">
                  <c:v>21.680370300048679</c:v>
                </c:pt>
                <c:pt idx="24">
                  <c:v>21.910827711598891</c:v>
                </c:pt>
                <c:pt idx="25">
                  <c:v>24.437660348985407</c:v>
                </c:pt>
                <c:pt idx="26">
                  <c:v>24.700764205295798</c:v>
                </c:pt>
                <c:pt idx="27">
                  <c:v>24.955548584363324</c:v>
                </c:pt>
                <c:pt idx="28">
                  <c:v>25.202377193512568</c:v>
                </c:pt>
                <c:pt idx="29">
                  <c:v>25.441592589089858</c:v>
                </c:pt>
                <c:pt idx="30">
                  <c:v>25.673517661144604</c:v>
                </c:pt>
                <c:pt idx="31">
                  <c:v>25.898456998420141</c:v>
                </c:pt>
                <c:pt idx="32">
                  <c:v>26.116698144492677</c:v>
                </c:pt>
                <c:pt idx="33">
                  <c:v>26.328512754826363</c:v>
                </c:pt>
                <c:pt idx="34">
                  <c:v>26.53415766355165</c:v>
                </c:pt>
                <c:pt idx="35">
                  <c:v>26.73387586791668</c:v>
                </c:pt>
                <c:pt idx="36">
                  <c:v>26.927897437590502</c:v>
                </c:pt>
                <c:pt idx="37">
                  <c:v>27.116440355307031</c:v>
                </c:pt>
                <c:pt idx="38">
                  <c:v>27.299711294719554</c:v>
                </c:pt>
                <c:pt idx="39">
                  <c:v>27.477906340778777</c:v>
                </c:pt>
                <c:pt idx="40">
                  <c:v>30.267879337195197</c:v>
                </c:pt>
                <c:pt idx="41">
                  <c:v>30.47093680659777</c:v>
                </c:pt>
                <c:pt idx="42">
                  <c:v>30.668715310201147</c:v>
                </c:pt>
                <c:pt idx="43">
                  <c:v>30.861390418970633</c:v>
                </c:pt>
                <c:pt idx="44">
                  <c:v>31.049129772792813</c:v>
                </c:pt>
                <c:pt idx="45">
                  <c:v>31.232093526699039</c:v>
                </c:pt>
                <c:pt idx="46">
                  <c:v>31.410434768730116</c:v>
                </c:pt>
                <c:pt idx="47">
                  <c:v>31.584299911457929</c:v>
                </c:pt>
                <c:pt idx="48">
                  <c:v>31.753829059017811</c:v>
                </c:pt>
                <c:pt idx="49">
                  <c:v>31.919156351355031</c:v>
                </c:pt>
                <c:pt idx="50">
                  <c:v>32.080410287255276</c:v>
                </c:pt>
                <c:pt idx="51">
                  <c:v>32.237714027604014</c:v>
                </c:pt>
                <c:pt idx="52">
                  <c:v>32.391185680207691</c:v>
                </c:pt>
                <c:pt idx="53">
                  <c:v>32.54093856740738</c:v>
                </c:pt>
                <c:pt idx="54">
                  <c:v>32.68708147762085</c:v>
                </c:pt>
                <c:pt idx="55">
                  <c:v>32.829718901864226</c:v>
                </c:pt>
                <c:pt idx="56">
                  <c:v>32.968951256225942</c:v>
                </c:pt>
                <c:pt idx="57">
                  <c:v>33.104875091193527</c:v>
                </c:pt>
                <c:pt idx="58">
                  <c:v>33.237583288669967</c:v>
                </c:pt>
                <c:pt idx="59">
                  <c:v>33.367165247454125</c:v>
                </c:pt>
                <c:pt idx="60">
                  <c:v>33.493707057907173</c:v>
                </c:pt>
                <c:pt idx="61">
                  <c:v>33.617291666475218</c:v>
                </c:pt>
                <c:pt idx="62">
                  <c:v>33.737999030692364</c:v>
                </c:pt>
                <c:pt idx="63">
                  <c:v>33.855906265246709</c:v>
                </c:pt>
                <c:pt idx="64">
                  <c:v>33.971087779651768</c:v>
                </c:pt>
                <c:pt idx="65">
                  <c:v>34.083615408031037</c:v>
                </c:pt>
                <c:pt idx="66">
                  <c:v>34.193558531489465</c:v>
                </c:pt>
                <c:pt idx="67">
                  <c:v>37.531222156478862</c:v>
                </c:pt>
                <c:pt idx="68">
                  <c:v>37.657738206911304</c:v>
                </c:pt>
                <c:pt idx="69">
                  <c:v>37.781436563853141</c:v>
                </c:pt>
                <c:pt idx="70">
                  <c:v>37.902385842542735</c:v>
                </c:pt>
                <c:pt idx="71">
                  <c:v>38.020652590746252</c:v>
                </c:pt>
                <c:pt idx="72">
                  <c:v>38.136301376601473</c:v>
                </c:pt>
                <c:pt idx="73">
                  <c:v>38.249394871702719</c:v>
                </c:pt>
                <c:pt idx="74">
                  <c:v>38.359993929692806</c:v>
                </c:pt>
                <c:pt idx="75">
                  <c:v>38.468157660613244</c:v>
                </c:pt>
                <c:pt idx="76">
                  <c:v>38.573943501250803</c:v>
                </c:pt>
                <c:pt idx="77">
                  <c:v>38.67740728170628</c:v>
                </c:pt>
                <c:pt idx="78">
                  <c:v>38.778603288399232</c:v>
                </c:pt>
                <c:pt idx="79">
                  <c:v>38.877584323711488</c:v>
                </c:pt>
                <c:pt idx="80">
                  <c:v>38.974401762461959</c:v>
                </c:pt>
                <c:pt idx="81">
                  <c:v>39.069105605394391</c:v>
                </c:pt>
                <c:pt idx="82">
                  <c:v>39.161744529851028</c:v>
                </c:pt>
                <c:pt idx="83">
                  <c:v>39.252365937795645</c:v>
                </c:pt>
                <c:pt idx="84">
                  <c:v>39.34101600134084</c:v>
                </c:pt>
                <c:pt idx="85">
                  <c:v>39.427739705926179</c:v>
                </c:pt>
                <c:pt idx="86">
                  <c:v>39.512580891285971</c:v>
                </c:pt>
                <c:pt idx="87">
                  <c:v>39.595582290337724</c:v>
                </c:pt>
                <c:pt idx="88">
                  <c:v>39.676785566116102</c:v>
                </c:pt>
                <c:pt idx="89">
                  <c:v>39.756231346868518</c:v>
                </c:pt>
                <c:pt idx="90">
                  <c:v>39.833959259424027</c:v>
                </c:pt>
                <c:pt idx="91">
                  <c:v>39.910007960939595</c:v>
                </c:pt>
                <c:pt idx="92">
                  <c:v>39.984415169122343</c:v>
                </c:pt>
                <c:pt idx="93">
                  <c:v>40.057217691020703</c:v>
                </c:pt>
                <c:pt idx="94">
                  <c:v>40.128451450471651</c:v>
                </c:pt>
                <c:pt idx="95">
                  <c:v>40.198151514287055</c:v>
                </c:pt>
                <c:pt idx="96">
                  <c:v>40.266352117255451</c:v>
                </c:pt>
                <c:pt idx="97">
                  <c:v>40.333086686032985</c:v>
                </c:pt>
                <c:pt idx="98">
                  <c:v>40.398387861991075</c:v>
                </c:pt>
                <c:pt idx="99">
                  <c:v>40.462287523085386</c:v>
                </c:pt>
                <c:pt idx="100">
                  <c:v>40.524816804805361</c:v>
                </c:pt>
                <c:pt idx="101">
                  <c:v>40.586006120261672</c:v>
                </c:pt>
                <c:pt idx="102">
                  <c:v>40.645885179463058</c:v>
                </c:pt>
                <c:pt idx="103">
                  <c:v>40.704483007832494</c:v>
                </c:pt>
                <c:pt idx="104">
                  <c:v>40.761827964008305</c:v>
                </c:pt>
                <c:pt idx="105">
                  <c:v>40.817947756973346</c:v>
                </c:pt>
                <c:pt idx="106">
                  <c:v>40.872869462552124</c:v>
                </c:pt>
                <c:pt idx="107">
                  <c:v>40.926619539313357</c:v>
                </c:pt>
                <c:pt idx="108">
                  <c:v>40.9792238439125</c:v>
                </c:pt>
                <c:pt idx="109">
                  <c:v>41.030707645906929</c:v>
                </c:pt>
                <c:pt idx="110">
                  <c:v>41.081095642073592</c:v>
                </c:pt>
              </c:numCache>
            </c:numRef>
          </c:yVal>
          <c:smooth val="0"/>
          <c:extLst>
            <c:ext xmlns:c16="http://schemas.microsoft.com/office/drawing/2014/chart" uri="{C3380CC4-5D6E-409C-BE32-E72D297353CC}">
              <c16:uniqueId val="{00000000-F54B-4523-901C-198ACF938B73}"/>
            </c:ext>
          </c:extLst>
        </c:ser>
        <c:ser>
          <c:idx val="1"/>
          <c:order val="1"/>
          <c:tx>
            <c:v>直径現況</c:v>
          </c:tx>
          <c:spPr>
            <a:ln w="19050">
              <a:noFill/>
            </a:ln>
          </c:spPr>
          <c:marker>
            <c:symbol val="circle"/>
            <c:size val="5"/>
            <c:spPr>
              <a:solidFill>
                <a:schemeClr val="accent5">
                  <a:lumMod val="40000"/>
                  <a:lumOff val="60000"/>
                </a:schemeClr>
              </a:solidFill>
              <a:ln>
                <a:solidFill>
                  <a:schemeClr val="accent5"/>
                </a:solidFill>
              </a:ln>
            </c:spPr>
          </c:marker>
          <c:xVal>
            <c:numRef>
              <c:f>'結果（a 収量比数）'!$B$12</c:f>
              <c:numCache>
                <c:formatCode>General</c:formatCode>
                <c:ptCount val="1"/>
                <c:pt idx="0">
                  <c:v>10</c:v>
                </c:pt>
              </c:numCache>
            </c:numRef>
          </c:xVal>
          <c:yVal>
            <c:numRef>
              <c:f>'結果（a 収量比数）'!$D$12</c:f>
              <c:numCache>
                <c:formatCode>0.0_ </c:formatCode>
                <c:ptCount val="1"/>
                <c:pt idx="0">
                  <c:v>10.864681005021202</c:v>
                </c:pt>
              </c:numCache>
            </c:numRef>
          </c:yVal>
          <c:smooth val="0"/>
          <c:extLst>
            <c:ext xmlns:c16="http://schemas.microsoft.com/office/drawing/2014/chart" uri="{C3380CC4-5D6E-409C-BE32-E72D297353CC}">
              <c16:uniqueId val="{00000001-F54B-4523-901C-198ACF938B73}"/>
            </c:ext>
          </c:extLst>
        </c:ser>
        <c:ser>
          <c:idx val="2"/>
          <c:order val="2"/>
          <c:tx>
            <c:v>直径伐期</c:v>
          </c:tx>
          <c:spPr>
            <a:ln w="19050">
              <a:noFill/>
            </a:ln>
          </c:spPr>
          <c:marker>
            <c:symbol val="circle"/>
            <c:size val="5"/>
            <c:spPr>
              <a:solidFill>
                <a:schemeClr val="accent5">
                  <a:lumMod val="75000"/>
                </a:schemeClr>
              </a:solidFill>
              <a:ln>
                <a:solidFill>
                  <a:schemeClr val="accent5">
                    <a:lumMod val="50000"/>
                  </a:schemeClr>
                </a:solidFill>
              </a:ln>
            </c:spPr>
          </c:marker>
          <c:xVal>
            <c:numRef>
              <c:f>'結果（a 収量比数）'!$B$42</c:f>
              <c:numCache>
                <c:formatCode>General</c:formatCode>
                <c:ptCount val="1"/>
                <c:pt idx="0">
                  <c:v>120</c:v>
                </c:pt>
              </c:numCache>
            </c:numRef>
          </c:xVal>
          <c:yVal>
            <c:numRef>
              <c:f>'結果（a 収量比数）'!$D$42</c:f>
              <c:numCache>
                <c:formatCode>0.0_ </c:formatCode>
                <c:ptCount val="1"/>
                <c:pt idx="0">
                  <c:v>41.081095642073592</c:v>
                </c:pt>
              </c:numCache>
            </c:numRef>
          </c:yVal>
          <c:smooth val="0"/>
          <c:extLst>
            <c:ext xmlns:c16="http://schemas.microsoft.com/office/drawing/2014/chart" uri="{C3380CC4-5D6E-409C-BE32-E72D297353CC}">
              <c16:uniqueId val="{00000002-F54B-4523-901C-198ACF938B73}"/>
            </c:ext>
          </c:extLst>
        </c:ser>
        <c:dLbls>
          <c:showLegendKey val="0"/>
          <c:showVal val="0"/>
          <c:showCatName val="0"/>
          <c:showSerName val="0"/>
          <c:showPercent val="0"/>
          <c:showBubbleSize val="0"/>
        </c:dLbls>
        <c:axId val="861355672"/>
        <c:axId val="861359936"/>
      </c:scatterChart>
      <c:valAx>
        <c:axId val="914885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a:t>林齢（年生）</a:t>
                </a:r>
              </a:p>
            </c:rich>
          </c:tx>
          <c:layout/>
          <c:overlay val="0"/>
        </c:title>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6872"/>
        <c:crosses val="autoZero"/>
        <c:crossBetween val="midCat"/>
        <c:majorUnit val="10"/>
      </c:valAx>
      <c:valAx>
        <c:axId val="914886872"/>
        <c:scaling>
          <c:orientation val="minMax"/>
          <c:max val="200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a:t>ha</a:t>
                </a:r>
                <a:r>
                  <a:rPr lang="ja-JP" altLang="en-US"/>
                  <a:t>あたり材積（</a:t>
                </a:r>
                <a:r>
                  <a:rPr lang="en-US" altLang="ja-JP"/>
                  <a:t>m</a:t>
                </a:r>
                <a:r>
                  <a:rPr lang="en-US" altLang="ja-JP" baseline="30000"/>
                  <a:t>3</a:t>
                </a:r>
                <a:r>
                  <a:rPr lang="en-US" altLang="ja-JP"/>
                  <a:t>/ha</a:t>
                </a:r>
                <a:r>
                  <a:rPr lang="ja-JP" altLang="en-US"/>
                  <a:t>）</a:t>
                </a:r>
              </a:p>
            </c:rich>
          </c:tx>
          <c:layout/>
          <c:overlay val="0"/>
        </c:title>
        <c:numFmt formatCode="#,##0_ " sourceLinked="0"/>
        <c:majorTickMark val="none"/>
        <c:minorTickMark val="none"/>
        <c:tickLblPos val="nextTo"/>
        <c:spPr>
          <a:noFill/>
          <a:ln w="9525" cap="flat" cmpd="sng" algn="ctr">
            <a:solidFill>
              <a:sysClr val="windowText" lastClr="000000"/>
            </a:solidFill>
            <a:round/>
          </a:ln>
          <a:effectLst/>
        </c:spPr>
        <c:txPr>
          <a:bodyPr rot="-60000000" vert="horz"/>
          <a:lstStyle/>
          <a:p>
            <a:pPr>
              <a:defRPr/>
            </a:pPr>
            <a:endParaRPr lang="ja-JP"/>
          </a:p>
        </c:txPr>
        <c:crossAx val="914885888"/>
        <c:crosses val="autoZero"/>
        <c:crossBetween val="midCat"/>
        <c:majorUnit val="200"/>
      </c:valAx>
      <c:valAx>
        <c:axId val="861359936"/>
        <c:scaling>
          <c:orientation val="minMax"/>
          <c:max val="70"/>
        </c:scaling>
        <c:delete val="0"/>
        <c:axPos val="r"/>
        <c:title>
          <c:tx>
            <c:rich>
              <a:bodyPr/>
              <a:lstStyle/>
              <a:p>
                <a:pPr>
                  <a:defRPr/>
                </a:pPr>
                <a:r>
                  <a:rPr lang="ja-JP" altLang="en-US"/>
                  <a:t>胸高直径（</a:t>
                </a:r>
                <a:r>
                  <a:rPr lang="en-US" altLang="ja-JP"/>
                  <a:t>cm</a:t>
                </a:r>
                <a:r>
                  <a:rPr lang="ja-JP" altLang="en-US"/>
                  <a:t>）</a:t>
                </a:r>
              </a:p>
            </c:rich>
          </c:tx>
          <c:layout>
            <c:manualLayout>
              <c:xMode val="edge"/>
              <c:yMode val="edge"/>
              <c:x val="0.93758080239969999"/>
              <c:y val="0.28286769709341886"/>
            </c:manualLayout>
          </c:layout>
          <c:overlay val="0"/>
        </c:title>
        <c:numFmt formatCode="0_ " sourceLinked="0"/>
        <c:majorTickMark val="out"/>
        <c:minorTickMark val="none"/>
        <c:tickLblPos val="nextTo"/>
        <c:crossAx val="861355672"/>
        <c:crosses val="max"/>
        <c:crossBetween val="midCat"/>
      </c:valAx>
      <c:valAx>
        <c:axId val="861355672"/>
        <c:scaling>
          <c:orientation val="minMax"/>
        </c:scaling>
        <c:delete val="1"/>
        <c:axPos val="b"/>
        <c:numFmt formatCode="General" sourceLinked="1"/>
        <c:majorTickMark val="out"/>
        <c:minorTickMark val="none"/>
        <c:tickLblPos val="nextTo"/>
        <c:crossAx val="861359936"/>
        <c:crosses val="autoZero"/>
        <c:crossBetween val="midCat"/>
      </c:valAx>
      <c:spPr>
        <a:ln>
          <a:solidFill>
            <a:schemeClr val="tx1"/>
          </a:solidFill>
        </a:ln>
      </c:spPr>
    </c:plotArea>
    <c:legend>
      <c:legendPos val="r"/>
      <c:legendEntry>
        <c:idx val="1"/>
        <c:delete val="1"/>
      </c:legendEntry>
      <c:legendEntry>
        <c:idx val="2"/>
        <c:delete val="1"/>
      </c:legendEntry>
      <c:legendEntry>
        <c:idx val="4"/>
        <c:delete val="1"/>
      </c:legendEntry>
      <c:legendEntry>
        <c:idx val="5"/>
        <c:delete val="1"/>
      </c:legendEntry>
      <c:layout>
        <c:manualLayout>
          <c:xMode val="edge"/>
          <c:yMode val="edge"/>
          <c:x val="0.20367604049493809"/>
          <c:y val="0.15162915241655395"/>
          <c:w val="0.24775253093363334"/>
          <c:h val="0.19342373869932925"/>
        </c:manualLayout>
      </c:layout>
      <c:overlay val="0"/>
      <c:spPr>
        <a:solidFill>
          <a:schemeClr val="bg1"/>
        </a:solidFill>
        <a:ln>
          <a:solidFill>
            <a:schemeClr val="tx1"/>
          </a:solidFill>
        </a:ln>
      </c:spPr>
    </c:legend>
    <c:plotVisOnly val="1"/>
    <c:dispBlanksAs val="gap"/>
    <c:showDLblsOverMax val="0"/>
  </c:chart>
  <c:spPr>
    <a:ln>
      <a:noFill/>
    </a:ln>
  </c:spPr>
  <c:txPr>
    <a:bodyPr/>
    <a:lstStyle/>
    <a:p>
      <a:pPr>
        <a:defRPr sz="8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chart" Target="../charts/chart22.xml"/><Relationship Id="rId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2</xdr:col>
      <xdr:colOff>145674</xdr:colOff>
      <xdr:row>47</xdr:row>
      <xdr:rowOff>66348</xdr:rowOff>
    </xdr:from>
    <xdr:to>
      <xdr:col>8</xdr:col>
      <xdr:colOff>1501588</xdr:colOff>
      <xdr:row>66</xdr:row>
      <xdr:rowOff>21872</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849" y="8238798"/>
          <a:ext cx="6556564" cy="3213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67235</xdr:colOff>
      <xdr:row>1</xdr:row>
      <xdr:rowOff>112059</xdr:rowOff>
    </xdr:from>
    <xdr:to>
      <xdr:col>8</xdr:col>
      <xdr:colOff>1454052</xdr:colOff>
      <xdr:row>47</xdr:row>
      <xdr:rowOff>0</xdr:rowOff>
    </xdr:to>
    <xdr:pic>
      <xdr:nvPicPr>
        <xdr:cNvPr id="3" name="図 2"/>
        <xdr:cNvPicPr>
          <a:picLocks noChangeAspect="1"/>
        </xdr:cNvPicPr>
      </xdr:nvPicPr>
      <xdr:blipFill>
        <a:blip xmlns:r="http://schemas.openxmlformats.org/officeDocument/2006/relationships" r:embed="rId2"/>
        <a:stretch>
          <a:fillRect/>
        </a:stretch>
      </xdr:blipFill>
      <xdr:spPr>
        <a:xfrm>
          <a:off x="1848410" y="397809"/>
          <a:ext cx="6587467" cy="77746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143249</xdr:colOff>
      <xdr:row>50</xdr:row>
      <xdr:rowOff>49306</xdr:rowOff>
    </xdr:from>
    <xdr:to>
      <xdr:col>4</xdr:col>
      <xdr:colOff>558987</xdr:colOff>
      <xdr:row>61</xdr:row>
      <xdr:rowOff>39782</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8778</xdr:colOff>
      <xdr:row>50</xdr:row>
      <xdr:rowOff>71717</xdr:rowOff>
    </xdr:from>
    <xdr:to>
      <xdr:col>8</xdr:col>
      <xdr:colOff>525369</xdr:colOff>
      <xdr:row>61</xdr:row>
      <xdr:rowOff>103654</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55282</xdr:colOff>
      <xdr:row>61</xdr:row>
      <xdr:rowOff>89088</xdr:rowOff>
    </xdr:from>
    <xdr:to>
      <xdr:col>4</xdr:col>
      <xdr:colOff>601009</xdr:colOff>
      <xdr:row>72</xdr:row>
      <xdr:rowOff>89089</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504079</xdr:colOff>
      <xdr:row>50</xdr:row>
      <xdr:rowOff>47626</xdr:rowOff>
    </xdr:from>
    <xdr:to>
      <xdr:col>12</xdr:col>
      <xdr:colOff>511924</xdr:colOff>
      <xdr:row>61</xdr:row>
      <xdr:rowOff>66677</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647700</xdr:colOff>
      <xdr:row>61</xdr:row>
      <xdr:rowOff>99733</xdr:rowOff>
    </xdr:from>
    <xdr:to>
      <xdr:col>8</xdr:col>
      <xdr:colOff>472888</xdr:colOff>
      <xdr:row>72</xdr:row>
      <xdr:rowOff>124946</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603437</xdr:colOff>
      <xdr:row>61</xdr:row>
      <xdr:rowOff>123825</xdr:rowOff>
    </xdr:from>
    <xdr:to>
      <xdr:col>12</xdr:col>
      <xdr:colOff>461123</xdr:colOff>
      <xdr:row>72</xdr:row>
      <xdr:rowOff>152399</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0</xdr:col>
      <xdr:colOff>190500</xdr:colOff>
      <xdr:row>28</xdr:row>
      <xdr:rowOff>152400</xdr:rowOff>
    </xdr:from>
    <xdr:ext cx="2349618" cy="275717"/>
    <xdr:sp macro="" textlink="">
      <xdr:nvSpPr>
        <xdr:cNvPr id="10" name="テキスト ボックス 9"/>
        <xdr:cNvSpPr txBox="1"/>
      </xdr:nvSpPr>
      <xdr:spPr>
        <a:xfrm>
          <a:off x="190500" y="5153025"/>
          <a:ext cx="2349618" cy="275717"/>
        </a:xfrm>
        <a:prstGeom prst="rect">
          <a:avLst/>
        </a:prstGeom>
        <a:solidFill>
          <a:srgbClr val="99FFCC"/>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ＭＳ Ｐゴシック" panose="020B0600070205080204" pitchFamily="50" charset="-128"/>
              <a:ea typeface="ＭＳ Ｐゴシック" panose="020B0600070205080204" pitchFamily="50" charset="-128"/>
            </a:rPr>
            <a:t>a.</a:t>
          </a:r>
          <a:r>
            <a:rPr kumimoji="1" lang="ja-JP" altLang="en-US" sz="1100">
              <a:solidFill>
                <a:srgbClr val="FF0000"/>
              </a:solidFill>
              <a:latin typeface="ＭＳ Ｐゴシック" panose="020B0600070205080204" pitchFamily="50" charset="-128"/>
              <a:ea typeface="ＭＳ Ｐゴシック" panose="020B0600070205080204" pitchFamily="50" charset="-128"/>
            </a:rPr>
            <a:t>収量比数条件入力による自動計算</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600075</xdr:colOff>
      <xdr:row>28</xdr:row>
      <xdr:rowOff>152400</xdr:rowOff>
    </xdr:from>
    <xdr:ext cx="2319289" cy="275717"/>
    <xdr:sp macro="" textlink="">
      <xdr:nvSpPr>
        <xdr:cNvPr id="12" name="テキスト ボックス 11"/>
        <xdr:cNvSpPr txBox="1"/>
      </xdr:nvSpPr>
      <xdr:spPr>
        <a:xfrm>
          <a:off x="3743325" y="5153025"/>
          <a:ext cx="2319289" cy="275717"/>
        </a:xfrm>
        <a:prstGeom prst="rect">
          <a:avLst/>
        </a:prstGeom>
        <a:solidFill>
          <a:srgbClr val="66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ＭＳ Ｐゴシック" panose="020B0600070205080204" pitchFamily="50" charset="-128"/>
              <a:ea typeface="ＭＳ Ｐゴシック" panose="020B0600070205080204" pitchFamily="50" charset="-128"/>
            </a:rPr>
            <a:t>b.</a:t>
          </a:r>
          <a:r>
            <a:rPr kumimoji="1" lang="ja-JP" altLang="en-US" sz="1100">
              <a:solidFill>
                <a:srgbClr val="FF0000"/>
              </a:solidFill>
              <a:latin typeface="ＭＳ Ｐゴシック" panose="020B0600070205080204" pitchFamily="50" charset="-128"/>
              <a:ea typeface="ＭＳ Ｐゴシック" panose="020B0600070205080204" pitchFamily="50" charset="-128"/>
            </a:rPr>
            <a:t>間伐林齢と率入力による自動計算</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238125</xdr:colOff>
      <xdr:row>2</xdr:row>
      <xdr:rowOff>142875</xdr:rowOff>
    </xdr:from>
    <xdr:to>
      <xdr:col>19</xdr:col>
      <xdr:colOff>428625</xdr:colOff>
      <xdr:row>15</xdr:row>
      <xdr:rowOff>47625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247650</xdr:colOff>
      <xdr:row>32</xdr:row>
      <xdr:rowOff>28575</xdr:rowOff>
    </xdr:from>
    <xdr:to>
      <xdr:col>13</xdr:col>
      <xdr:colOff>228600</xdr:colOff>
      <xdr:row>44</xdr:row>
      <xdr:rowOff>85725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285750</xdr:colOff>
      <xdr:row>32</xdr:row>
      <xdr:rowOff>47625</xdr:rowOff>
    </xdr:from>
    <xdr:to>
      <xdr:col>19</xdr:col>
      <xdr:colOff>361950</xdr:colOff>
      <xdr:row>44</xdr:row>
      <xdr:rowOff>104775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6</xdr:row>
      <xdr:rowOff>85725</xdr:rowOff>
    </xdr:from>
    <xdr:to>
      <xdr:col>19</xdr:col>
      <xdr:colOff>123824</xdr:colOff>
      <xdr:row>24</xdr:row>
      <xdr:rowOff>123825</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28574</xdr:colOff>
      <xdr:row>25</xdr:row>
      <xdr:rowOff>95250</xdr:rowOff>
    </xdr:from>
    <xdr:to>
      <xdr:col>19</xdr:col>
      <xdr:colOff>85723</xdr:colOff>
      <xdr:row>43</xdr:row>
      <xdr:rowOff>95250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333374</xdr:colOff>
      <xdr:row>6</xdr:row>
      <xdr:rowOff>0</xdr:rowOff>
    </xdr:from>
    <xdr:to>
      <xdr:col>25</xdr:col>
      <xdr:colOff>561973</xdr:colOff>
      <xdr:row>24</xdr:row>
      <xdr:rowOff>47625</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323850</xdr:colOff>
      <xdr:row>25</xdr:row>
      <xdr:rowOff>47625</xdr:rowOff>
    </xdr:from>
    <xdr:to>
      <xdr:col>25</xdr:col>
      <xdr:colOff>552449</xdr:colOff>
      <xdr:row>43</xdr:row>
      <xdr:rowOff>142875</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19050</xdr:colOff>
      <xdr:row>45</xdr:row>
      <xdr:rowOff>28575</xdr:rowOff>
    </xdr:from>
    <xdr:to>
      <xdr:col>19</xdr:col>
      <xdr:colOff>247649</xdr:colOff>
      <xdr:row>63</xdr:row>
      <xdr:rowOff>76200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219075</xdr:colOff>
      <xdr:row>2</xdr:row>
      <xdr:rowOff>142874</xdr:rowOff>
    </xdr:from>
    <xdr:to>
      <xdr:col>19</xdr:col>
      <xdr:colOff>409575</xdr:colOff>
      <xdr:row>15</xdr:row>
      <xdr:rowOff>38099</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247650</xdr:colOff>
      <xdr:row>32</xdr:row>
      <xdr:rowOff>47625</xdr:rowOff>
    </xdr:from>
    <xdr:to>
      <xdr:col>13</xdr:col>
      <xdr:colOff>228600</xdr:colOff>
      <xdr:row>44</xdr:row>
      <xdr:rowOff>123825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295275</xdr:colOff>
      <xdr:row>32</xdr:row>
      <xdr:rowOff>47625</xdr:rowOff>
    </xdr:from>
    <xdr:to>
      <xdr:col>19</xdr:col>
      <xdr:colOff>371475</xdr:colOff>
      <xdr:row>44</xdr:row>
      <xdr:rowOff>123825</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6</xdr:row>
      <xdr:rowOff>85725</xdr:rowOff>
    </xdr:from>
    <xdr:to>
      <xdr:col>19</xdr:col>
      <xdr:colOff>142874</xdr:colOff>
      <xdr:row>24</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28574</xdr:colOff>
      <xdr:row>24</xdr:row>
      <xdr:rowOff>152400</xdr:rowOff>
    </xdr:from>
    <xdr:to>
      <xdr:col>19</xdr:col>
      <xdr:colOff>104773</xdr:colOff>
      <xdr:row>42</xdr:row>
      <xdr:rowOff>76200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352424</xdr:colOff>
      <xdr:row>6</xdr:row>
      <xdr:rowOff>0</xdr:rowOff>
    </xdr:from>
    <xdr:to>
      <xdr:col>25</xdr:col>
      <xdr:colOff>600073</xdr:colOff>
      <xdr:row>23</xdr:row>
      <xdr:rowOff>107950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342900</xdr:colOff>
      <xdr:row>24</xdr:row>
      <xdr:rowOff>104775</xdr:rowOff>
    </xdr:from>
    <xdr:to>
      <xdr:col>25</xdr:col>
      <xdr:colOff>590549</xdr:colOff>
      <xdr:row>42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19050</xdr:colOff>
      <xdr:row>43</xdr:row>
      <xdr:rowOff>149225</xdr:rowOff>
    </xdr:from>
    <xdr:to>
      <xdr:col>19</xdr:col>
      <xdr:colOff>95249</xdr:colOff>
      <xdr:row>61</xdr:row>
      <xdr:rowOff>92075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27</xdr:col>
      <xdr:colOff>276225</xdr:colOff>
      <xdr:row>3</xdr:row>
      <xdr:rowOff>0</xdr:rowOff>
    </xdr:from>
    <xdr:to>
      <xdr:col>33</xdr:col>
      <xdr:colOff>638174</xdr:colOff>
      <xdr:row>20</xdr:row>
      <xdr:rowOff>133350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304799</xdr:colOff>
      <xdr:row>21</xdr:row>
      <xdr:rowOff>104775</xdr:rowOff>
    </xdr:from>
    <xdr:to>
      <xdr:col>33</xdr:col>
      <xdr:colOff>600073</xdr:colOff>
      <xdr:row>39</xdr:row>
      <xdr:rowOff>66675</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161924</xdr:colOff>
      <xdr:row>2</xdr:row>
      <xdr:rowOff>85725</xdr:rowOff>
    </xdr:from>
    <xdr:to>
      <xdr:col>40</xdr:col>
      <xdr:colOff>390523</xdr:colOff>
      <xdr:row>20</xdr:row>
      <xdr:rowOff>57150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152400</xdr:colOff>
      <xdr:row>21</xdr:row>
      <xdr:rowOff>57150</xdr:rowOff>
    </xdr:from>
    <xdr:to>
      <xdr:col>40</xdr:col>
      <xdr:colOff>380999</xdr:colOff>
      <xdr:row>39</xdr:row>
      <xdr:rowOff>114300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295275</xdr:colOff>
      <xdr:row>41</xdr:row>
      <xdr:rowOff>0</xdr:rowOff>
    </xdr:from>
    <xdr:to>
      <xdr:col>34</xdr:col>
      <xdr:colOff>76199</xdr:colOff>
      <xdr:row>59</xdr:row>
      <xdr:rowOff>47625</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276225</xdr:colOff>
      <xdr:row>3</xdr:row>
      <xdr:rowOff>0</xdr:rowOff>
    </xdr:from>
    <xdr:to>
      <xdr:col>29</xdr:col>
      <xdr:colOff>638174</xdr:colOff>
      <xdr:row>20</xdr:row>
      <xdr:rowOff>133350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304799</xdr:colOff>
      <xdr:row>21</xdr:row>
      <xdr:rowOff>104775</xdr:rowOff>
    </xdr:from>
    <xdr:to>
      <xdr:col>29</xdr:col>
      <xdr:colOff>600073</xdr:colOff>
      <xdr:row>39</xdr:row>
      <xdr:rowOff>66675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161924</xdr:colOff>
      <xdr:row>2</xdr:row>
      <xdr:rowOff>85725</xdr:rowOff>
    </xdr:from>
    <xdr:to>
      <xdr:col>36</xdr:col>
      <xdr:colOff>390523</xdr:colOff>
      <xdr:row>20</xdr:row>
      <xdr:rowOff>57150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152400</xdr:colOff>
      <xdr:row>21</xdr:row>
      <xdr:rowOff>57150</xdr:rowOff>
    </xdr:from>
    <xdr:to>
      <xdr:col>36</xdr:col>
      <xdr:colOff>380999</xdr:colOff>
      <xdr:row>39</xdr:row>
      <xdr:rowOff>114300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295275</xdr:colOff>
      <xdr:row>40</xdr:row>
      <xdr:rowOff>142875</xdr:rowOff>
    </xdr:from>
    <xdr:to>
      <xdr:col>29</xdr:col>
      <xdr:colOff>590549</xdr:colOff>
      <xdr:row>58</xdr:row>
      <xdr:rowOff>142875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I120"/>
  <sheetViews>
    <sheetView showGridLines="0" tabSelected="1" view="pageBreakPreview" zoomScale="85" zoomScaleNormal="100" zoomScaleSheetLayoutView="85" workbookViewId="0">
      <selection activeCell="K1" sqref="K1"/>
    </sheetView>
  </sheetViews>
  <sheetFormatPr defaultRowHeight="13.5"/>
  <cols>
    <col min="1" max="1" width="2.75" style="417" customWidth="1"/>
    <col min="2" max="2" width="20.625" style="227" customWidth="1"/>
    <col min="3" max="8" width="11.375" customWidth="1"/>
    <col min="9" max="9" width="21.5" customWidth="1"/>
  </cols>
  <sheetData>
    <row r="1" spans="1:9" ht="22.5" customHeight="1">
      <c r="A1" s="419" t="s">
        <v>295</v>
      </c>
      <c r="B1" s="419"/>
      <c r="C1" s="419"/>
      <c r="D1" s="419"/>
      <c r="E1" s="419"/>
      <c r="F1" s="419"/>
      <c r="G1" s="419"/>
      <c r="H1" s="419"/>
      <c r="I1" s="419"/>
    </row>
    <row r="2" spans="1:9">
      <c r="B2" s="390"/>
    </row>
    <row r="3" spans="1:9">
      <c r="B3" s="390"/>
    </row>
    <row r="4" spans="1:9">
      <c r="B4" s="390"/>
    </row>
    <row r="5" spans="1:9">
      <c r="B5" s="390"/>
    </row>
    <row r="6" spans="1:9">
      <c r="B6" s="390"/>
    </row>
    <row r="7" spans="1:9">
      <c r="B7" s="390"/>
    </row>
    <row r="8" spans="1:9">
      <c r="A8" s="392" t="s">
        <v>264</v>
      </c>
      <c r="B8" s="393"/>
    </row>
    <row r="9" spans="1:9">
      <c r="A9" s="394"/>
      <c r="B9" s="393" t="s">
        <v>265</v>
      </c>
    </row>
    <row r="10" spans="1:9">
      <c r="A10" s="394"/>
      <c r="B10" s="393" t="s">
        <v>266</v>
      </c>
    </row>
    <row r="11" spans="1:9">
      <c r="B11" s="390"/>
    </row>
    <row r="12" spans="1:9">
      <c r="A12" s="391" t="s">
        <v>267</v>
      </c>
      <c r="B12" s="395"/>
    </row>
    <row r="13" spans="1:9">
      <c r="A13" s="417" t="s">
        <v>309</v>
      </c>
      <c r="B13" s="390" t="s">
        <v>268</v>
      </c>
    </row>
    <row r="14" spans="1:9">
      <c r="B14" s="390"/>
    </row>
    <row r="15" spans="1:9">
      <c r="A15" s="417" t="s">
        <v>320</v>
      </c>
      <c r="B15" s="390" t="s">
        <v>269</v>
      </c>
    </row>
    <row r="16" spans="1:9">
      <c r="B16" s="390" t="s">
        <v>270</v>
      </c>
    </row>
    <row r="17" spans="1:2">
      <c r="B17" s="390" t="s">
        <v>298</v>
      </c>
    </row>
    <row r="18" spans="1:2">
      <c r="B18" s="390" t="s">
        <v>299</v>
      </c>
    </row>
    <row r="19" spans="1:2">
      <c r="B19" s="390" t="s">
        <v>310</v>
      </c>
    </row>
    <row r="20" spans="1:2">
      <c r="B20" s="390" t="s">
        <v>311</v>
      </c>
    </row>
    <row r="21" spans="1:2">
      <c r="B21" s="390" t="s">
        <v>312</v>
      </c>
    </row>
    <row r="22" spans="1:2">
      <c r="B22" s="390"/>
    </row>
    <row r="23" spans="1:2">
      <c r="A23" s="417" t="s">
        <v>321</v>
      </c>
      <c r="B23" s="390" t="s">
        <v>313</v>
      </c>
    </row>
    <row r="24" spans="1:2">
      <c r="B24" s="390" t="s">
        <v>314</v>
      </c>
    </row>
    <row r="25" spans="1:2">
      <c r="B25" s="390"/>
    </row>
    <row r="26" spans="1:2">
      <c r="A26" s="417" t="s">
        <v>315</v>
      </c>
      <c r="B26" s="390" t="s">
        <v>273</v>
      </c>
    </row>
    <row r="27" spans="1:2">
      <c r="B27" s="390" t="s">
        <v>283</v>
      </c>
    </row>
    <row r="28" spans="1:2">
      <c r="B28" s="390" t="s">
        <v>284</v>
      </c>
    </row>
    <row r="29" spans="1:2">
      <c r="B29" s="390"/>
    </row>
    <row r="30" spans="1:2">
      <c r="A30" s="396" t="s">
        <v>271</v>
      </c>
      <c r="B30" s="395"/>
    </row>
    <row r="31" spans="1:2">
      <c r="A31" s="397"/>
      <c r="B31" s="390" t="s">
        <v>274</v>
      </c>
    </row>
    <row r="32" spans="1:2">
      <c r="A32" s="397"/>
      <c r="B32" s="390" t="s">
        <v>275</v>
      </c>
    </row>
    <row r="33" spans="1:2">
      <c r="A33" s="397"/>
      <c r="B33" s="390" t="s">
        <v>276</v>
      </c>
    </row>
    <row r="34" spans="1:2">
      <c r="A34" s="397"/>
      <c r="B34" s="390"/>
    </row>
    <row r="35" spans="1:2">
      <c r="A35" s="396" t="s">
        <v>272</v>
      </c>
      <c r="B35" s="395"/>
    </row>
    <row r="36" spans="1:2">
      <c r="B36" s="390" t="s">
        <v>277</v>
      </c>
    </row>
    <row r="37" spans="1:2">
      <c r="B37" s="390" t="s">
        <v>278</v>
      </c>
    </row>
    <row r="38" spans="1:2">
      <c r="B38" s="390"/>
    </row>
    <row r="39" spans="1:2">
      <c r="A39" s="417" t="s">
        <v>316</v>
      </c>
      <c r="B39" s="390" t="s">
        <v>279</v>
      </c>
    </row>
    <row r="40" spans="1:2">
      <c r="B40" s="395" t="s">
        <v>280</v>
      </c>
    </row>
    <row r="41" spans="1:2">
      <c r="B41" s="395"/>
    </row>
    <row r="42" spans="1:2">
      <c r="B42" s="390" t="s">
        <v>281</v>
      </c>
    </row>
    <row r="43" spans="1:2">
      <c r="B43" s="395" t="s">
        <v>282</v>
      </c>
    </row>
    <row r="44" spans="1:2">
      <c r="B44" s="390"/>
    </row>
    <row r="45" spans="1:2">
      <c r="B45" s="390"/>
    </row>
    <row r="46" spans="1:2">
      <c r="B46" s="390"/>
    </row>
    <row r="47" spans="1:2">
      <c r="B47" s="390"/>
    </row>
    <row r="48" spans="1:2">
      <c r="B48" s="390"/>
    </row>
    <row r="49" spans="2:2">
      <c r="B49" s="390"/>
    </row>
    <row r="50" spans="2:2">
      <c r="B50" s="390"/>
    </row>
    <row r="51" spans="2:2">
      <c r="B51" s="390"/>
    </row>
    <row r="52" spans="2:2">
      <c r="B52" s="390"/>
    </row>
    <row r="53" spans="2:2">
      <c r="B53" s="390"/>
    </row>
    <row r="54" spans="2:2">
      <c r="B54" s="390"/>
    </row>
    <row r="55" spans="2:2">
      <c r="B55" s="390"/>
    </row>
    <row r="56" spans="2:2">
      <c r="B56" s="390"/>
    </row>
    <row r="57" spans="2:2">
      <c r="B57" s="390"/>
    </row>
    <row r="58" spans="2:2">
      <c r="B58" s="390"/>
    </row>
    <row r="59" spans="2:2">
      <c r="B59" s="390"/>
    </row>
    <row r="60" spans="2:2">
      <c r="B60" s="390"/>
    </row>
    <row r="61" spans="2:2">
      <c r="B61" s="390"/>
    </row>
    <row r="62" spans="2:2">
      <c r="B62" s="390"/>
    </row>
    <row r="63" spans="2:2">
      <c r="B63" s="390"/>
    </row>
    <row r="64" spans="2:2">
      <c r="B64" s="390"/>
    </row>
    <row r="65" spans="1:9">
      <c r="B65" s="390"/>
    </row>
    <row r="66" spans="1:9">
      <c r="B66" s="390"/>
    </row>
    <row r="67" spans="1:9">
      <c r="B67" s="390"/>
      <c r="C67" s="193"/>
    </row>
    <row r="68" spans="1:9" ht="18" customHeight="1">
      <c r="B68" s="390"/>
      <c r="C68" s="407"/>
      <c r="D68" s="408"/>
      <c r="E68" s="403"/>
      <c r="F68" s="403"/>
      <c r="G68" s="403"/>
      <c r="H68" s="403"/>
      <c r="I68" s="403"/>
    </row>
    <row r="69" spans="1:9" ht="18" customHeight="1">
      <c r="B69" s="390"/>
      <c r="C69" s="407"/>
      <c r="D69" s="408"/>
      <c r="E69" s="403"/>
      <c r="F69" s="403"/>
      <c r="G69" s="403"/>
      <c r="H69" s="403"/>
      <c r="I69" s="403"/>
    </row>
    <row r="70" spans="1:9" ht="18" customHeight="1">
      <c r="B70" s="390"/>
      <c r="C70" s="407"/>
      <c r="D70" s="408"/>
      <c r="E70" s="403"/>
      <c r="F70" s="403"/>
      <c r="G70" s="403"/>
      <c r="H70" s="403"/>
      <c r="I70" s="403"/>
    </row>
    <row r="71" spans="1:9" ht="18" customHeight="1">
      <c r="B71" s="390"/>
      <c r="C71" s="407"/>
      <c r="D71" s="408"/>
      <c r="E71" s="403"/>
      <c r="F71" s="403"/>
      <c r="G71" s="403"/>
      <c r="H71" s="403"/>
      <c r="I71" s="403"/>
    </row>
    <row r="72" spans="1:9" ht="18" customHeight="1">
      <c r="B72" s="399"/>
      <c r="C72" s="407"/>
      <c r="D72" s="408"/>
      <c r="E72" s="403"/>
      <c r="F72" s="403"/>
      <c r="G72" s="403"/>
      <c r="H72" s="403"/>
      <c r="I72" s="403"/>
    </row>
    <row r="73" spans="1:9" ht="18" customHeight="1">
      <c r="A73" s="405" t="s">
        <v>286</v>
      </c>
      <c r="B73" s="406"/>
      <c r="C73" s="407"/>
      <c r="D73" s="408"/>
      <c r="E73" s="403"/>
      <c r="F73" s="403"/>
      <c r="G73" s="403"/>
      <c r="H73" s="403"/>
      <c r="I73" s="403"/>
    </row>
    <row r="74" spans="1:9" ht="18" customHeight="1">
      <c r="A74" s="409"/>
      <c r="B74" s="405" t="s">
        <v>288</v>
      </c>
      <c r="C74" s="407"/>
      <c r="D74" s="408"/>
      <c r="E74" s="403"/>
      <c r="F74" s="403"/>
      <c r="G74" s="403"/>
      <c r="H74" s="403"/>
      <c r="I74" s="403"/>
    </row>
    <row r="75" spans="1:9" ht="18" customHeight="1">
      <c r="A75" s="409"/>
      <c r="B75" s="405"/>
      <c r="C75" s="407"/>
      <c r="D75" s="408"/>
      <c r="E75" s="403"/>
      <c r="F75" s="403"/>
      <c r="G75" s="403"/>
      <c r="H75" s="403"/>
      <c r="I75" s="403"/>
    </row>
    <row r="76" spans="1:9" ht="18" customHeight="1">
      <c r="A76" s="410" t="s">
        <v>291</v>
      </c>
      <c r="B76" s="405"/>
      <c r="C76" s="408"/>
      <c r="D76" s="408"/>
      <c r="E76" s="403"/>
      <c r="F76" s="403"/>
      <c r="G76" s="403"/>
      <c r="H76" s="403"/>
      <c r="I76" s="403"/>
    </row>
    <row r="77" spans="1:9" ht="18" customHeight="1">
      <c r="A77" s="409"/>
      <c r="B77" s="405" t="s">
        <v>285</v>
      </c>
      <c r="C77" s="408"/>
      <c r="D77" s="408"/>
      <c r="E77" s="403"/>
      <c r="F77" s="403"/>
      <c r="G77" s="403"/>
      <c r="H77" s="403"/>
      <c r="I77" s="403"/>
    </row>
    <row r="78" spans="1:9" ht="18" customHeight="1">
      <c r="A78" s="409"/>
      <c r="B78" s="405" t="s">
        <v>292</v>
      </c>
      <c r="C78" s="408"/>
      <c r="D78" s="408"/>
      <c r="E78" s="403"/>
      <c r="F78" s="403"/>
      <c r="G78" s="403"/>
      <c r="H78" s="403"/>
      <c r="I78" s="403"/>
    </row>
    <row r="79" spans="1:9" ht="18" customHeight="1">
      <c r="A79" s="409"/>
      <c r="B79" s="405" t="s">
        <v>293</v>
      </c>
      <c r="C79" s="408"/>
      <c r="D79" s="408"/>
      <c r="E79" s="403"/>
      <c r="F79" s="403"/>
      <c r="G79" s="403"/>
      <c r="H79" s="403"/>
      <c r="I79" s="403"/>
    </row>
    <row r="80" spans="1:9" ht="18" customHeight="1">
      <c r="A80" s="409"/>
      <c r="B80" s="405"/>
      <c r="C80" s="408"/>
      <c r="D80" s="408"/>
      <c r="E80" s="403"/>
      <c r="F80" s="403"/>
      <c r="G80" s="403"/>
      <c r="H80" s="403"/>
      <c r="I80" s="403"/>
    </row>
    <row r="81" spans="1:9" ht="18" customHeight="1">
      <c r="A81" s="408" t="s">
        <v>287</v>
      </c>
      <c r="B81" s="406"/>
      <c r="C81" s="408"/>
      <c r="D81" s="408"/>
      <c r="E81" s="403"/>
      <c r="F81" s="403"/>
      <c r="G81" s="403"/>
      <c r="H81" s="403"/>
      <c r="I81" s="403"/>
    </row>
    <row r="82" spans="1:9" ht="14.25">
      <c r="A82" s="409"/>
      <c r="B82" s="408" t="s">
        <v>300</v>
      </c>
      <c r="C82" s="408"/>
      <c r="D82" s="408"/>
      <c r="E82" s="403"/>
      <c r="F82" s="403"/>
      <c r="G82" s="403"/>
      <c r="H82" s="403"/>
      <c r="I82" s="403"/>
    </row>
    <row r="83" spans="1:9" ht="14.25">
      <c r="A83" s="409"/>
      <c r="B83" s="411" t="s">
        <v>317</v>
      </c>
      <c r="C83" s="408"/>
      <c r="D83" s="408"/>
      <c r="E83" s="403"/>
      <c r="F83" s="403"/>
      <c r="G83" s="403"/>
      <c r="H83" s="403"/>
      <c r="I83" s="403"/>
    </row>
    <row r="84" spans="1:9" ht="14.25">
      <c r="A84" s="409"/>
      <c r="B84" s="411" t="s">
        <v>289</v>
      </c>
      <c r="C84" s="403"/>
      <c r="D84" s="403"/>
      <c r="E84" s="403"/>
      <c r="F84" s="403"/>
      <c r="G84" s="403"/>
      <c r="H84" s="403"/>
      <c r="I84" s="403"/>
    </row>
    <row r="85" spans="1:9" ht="14.25">
      <c r="A85" s="409"/>
      <c r="B85" s="408" t="s">
        <v>290</v>
      </c>
      <c r="C85" s="403"/>
      <c r="D85" s="403"/>
      <c r="E85" s="403"/>
      <c r="F85" s="403"/>
      <c r="G85" s="403"/>
      <c r="H85" s="403"/>
      <c r="I85" s="403"/>
    </row>
    <row r="86" spans="1:9" ht="14.25">
      <c r="A86" s="409"/>
      <c r="B86" s="408" t="s">
        <v>318</v>
      </c>
      <c r="C86" s="403"/>
      <c r="D86" s="403"/>
      <c r="E86" s="403"/>
      <c r="F86" s="403"/>
      <c r="G86" s="403"/>
      <c r="H86" s="403"/>
      <c r="I86" s="403"/>
    </row>
    <row r="87" spans="1:9" ht="14.25">
      <c r="A87" s="409"/>
      <c r="B87" s="408"/>
      <c r="C87" s="403"/>
      <c r="D87" s="403"/>
      <c r="E87" s="403"/>
      <c r="F87" s="403"/>
      <c r="G87" s="403"/>
      <c r="H87" s="403"/>
      <c r="I87" s="403"/>
    </row>
    <row r="88" spans="1:9" ht="14.25">
      <c r="A88" s="409"/>
      <c r="B88" s="408"/>
      <c r="C88" s="403"/>
      <c r="D88" s="403"/>
      <c r="E88" s="403"/>
      <c r="F88" s="403"/>
      <c r="G88" s="403"/>
      <c r="H88" s="403"/>
      <c r="I88" s="403"/>
    </row>
    <row r="89" spans="1:9">
      <c r="A89" s="402"/>
      <c r="B89" s="404"/>
      <c r="C89" s="403"/>
      <c r="D89" s="403"/>
      <c r="E89" s="403"/>
      <c r="F89" s="403"/>
      <c r="G89" s="403"/>
      <c r="H89" s="403"/>
      <c r="I89" s="403"/>
    </row>
    <row r="90" spans="1:9">
      <c r="A90" s="402"/>
      <c r="B90" s="404"/>
      <c r="C90" s="403"/>
      <c r="D90" s="403"/>
      <c r="E90" s="403"/>
      <c r="F90" s="403"/>
      <c r="G90" s="403"/>
      <c r="H90" s="403"/>
      <c r="I90" s="403"/>
    </row>
    <row r="91" spans="1:9">
      <c r="A91" s="402"/>
      <c r="B91" s="404"/>
      <c r="C91" s="403"/>
      <c r="D91" s="403"/>
      <c r="E91" s="403"/>
      <c r="F91" s="403"/>
      <c r="G91" s="403"/>
      <c r="H91" s="403"/>
      <c r="I91" s="403"/>
    </row>
    <row r="92" spans="1:9">
      <c r="A92" s="402"/>
      <c r="B92" s="404"/>
      <c r="C92" s="403"/>
      <c r="D92" s="403"/>
      <c r="E92" s="403"/>
      <c r="F92" s="403"/>
      <c r="G92" s="403"/>
      <c r="H92" s="403"/>
      <c r="I92" s="403"/>
    </row>
    <row r="93" spans="1:9">
      <c r="A93" s="402"/>
      <c r="B93" s="404"/>
      <c r="C93" s="403"/>
      <c r="D93" s="403"/>
      <c r="E93" s="403"/>
      <c r="F93" s="403"/>
      <c r="G93" s="403"/>
      <c r="H93" s="403"/>
      <c r="I93" s="403"/>
    </row>
    <row r="94" spans="1:9">
      <c r="A94" s="402"/>
      <c r="B94" s="404"/>
      <c r="C94" s="403"/>
      <c r="D94" s="403"/>
      <c r="E94" s="403"/>
      <c r="F94" s="403"/>
      <c r="G94" s="403"/>
      <c r="H94" s="403"/>
      <c r="I94" s="403"/>
    </row>
    <row r="95" spans="1:9">
      <c r="A95" s="402"/>
      <c r="B95" s="404"/>
      <c r="C95" s="403"/>
      <c r="D95" s="403"/>
      <c r="E95" s="403"/>
      <c r="F95" s="403"/>
      <c r="G95" s="403"/>
      <c r="H95" s="403"/>
      <c r="I95" s="403"/>
    </row>
    <row r="96" spans="1:9">
      <c r="A96" s="402"/>
      <c r="B96" s="404"/>
      <c r="C96" s="403"/>
      <c r="D96" s="403"/>
      <c r="E96" s="403"/>
      <c r="F96" s="403"/>
      <c r="G96" s="403"/>
      <c r="H96" s="403"/>
      <c r="I96" s="403"/>
    </row>
    <row r="97" spans="1:9">
      <c r="A97" s="402"/>
      <c r="B97" s="404"/>
      <c r="C97" s="403"/>
      <c r="D97" s="403"/>
      <c r="E97" s="403"/>
      <c r="F97" s="403"/>
      <c r="G97" s="403"/>
      <c r="H97" s="403"/>
      <c r="I97" s="403"/>
    </row>
    <row r="98" spans="1:9">
      <c r="A98" s="402"/>
      <c r="B98" s="404"/>
      <c r="C98" s="403"/>
      <c r="D98" s="403"/>
      <c r="E98" s="400"/>
      <c r="F98" s="400"/>
      <c r="G98" s="400"/>
      <c r="H98" s="400"/>
      <c r="I98" s="400"/>
    </row>
    <row r="99" spans="1:9">
      <c r="A99" s="402"/>
      <c r="B99" s="404"/>
      <c r="C99" s="403"/>
      <c r="D99" s="403"/>
      <c r="E99" s="400"/>
      <c r="F99" s="400"/>
      <c r="G99" s="400"/>
      <c r="H99" s="400"/>
      <c r="I99" s="400"/>
    </row>
    <row r="100" spans="1:9">
      <c r="A100" s="402"/>
      <c r="B100" s="404"/>
      <c r="C100" s="400"/>
      <c r="D100" s="400"/>
      <c r="E100" s="400"/>
      <c r="F100" s="400"/>
      <c r="G100" s="400"/>
      <c r="H100" s="400"/>
      <c r="I100" s="400"/>
    </row>
    <row r="101" spans="1:9">
      <c r="A101" s="402"/>
      <c r="B101" s="404"/>
      <c r="C101" s="400"/>
      <c r="D101" s="400"/>
      <c r="E101" s="400"/>
      <c r="F101" s="400"/>
      <c r="G101" s="400"/>
      <c r="H101" s="400"/>
      <c r="I101" s="400"/>
    </row>
    <row r="102" spans="1:9">
      <c r="A102" s="402"/>
      <c r="B102" s="404"/>
      <c r="C102" s="400"/>
      <c r="D102" s="400"/>
      <c r="E102" s="400"/>
      <c r="F102" s="400"/>
      <c r="G102" s="400"/>
      <c r="H102" s="400"/>
      <c r="I102" s="400"/>
    </row>
    <row r="103" spans="1:9">
      <c r="A103" s="402"/>
      <c r="B103" s="404"/>
      <c r="C103" s="400"/>
      <c r="D103" s="400"/>
      <c r="E103" s="400"/>
      <c r="F103" s="400"/>
      <c r="G103" s="400"/>
      <c r="H103" s="400"/>
      <c r="I103" s="400"/>
    </row>
    <row r="104" spans="1:9">
      <c r="A104" s="402"/>
      <c r="B104" s="404"/>
      <c r="C104" s="400"/>
      <c r="D104" s="400"/>
      <c r="E104" s="400"/>
      <c r="F104" s="400"/>
      <c r="G104" s="400"/>
      <c r="H104" s="400"/>
      <c r="I104" s="400"/>
    </row>
    <row r="105" spans="1:9">
      <c r="B105" s="401"/>
      <c r="C105" s="400"/>
      <c r="D105" s="400"/>
      <c r="E105" s="400"/>
      <c r="F105" s="400"/>
      <c r="G105" s="400"/>
      <c r="H105" s="400"/>
      <c r="I105" s="400"/>
    </row>
    <row r="106" spans="1:9">
      <c r="B106" s="401"/>
      <c r="C106" s="400"/>
      <c r="D106" s="400"/>
      <c r="E106" s="400"/>
      <c r="F106" s="400"/>
      <c r="G106" s="400"/>
      <c r="H106" s="400"/>
      <c r="I106" s="400"/>
    </row>
    <row r="107" spans="1:9">
      <c r="B107" s="401"/>
      <c r="C107" s="400"/>
      <c r="D107" s="400"/>
      <c r="E107" s="400"/>
      <c r="F107" s="400"/>
      <c r="G107" s="400"/>
      <c r="H107" s="400"/>
      <c r="I107" s="400"/>
    </row>
    <row r="108" spans="1:9">
      <c r="B108" s="401"/>
      <c r="C108" s="400"/>
      <c r="D108" s="400"/>
      <c r="E108" s="400"/>
      <c r="F108" s="400"/>
      <c r="G108" s="400"/>
      <c r="H108" s="400"/>
      <c r="I108" s="400"/>
    </row>
    <row r="109" spans="1:9">
      <c r="B109" s="401"/>
      <c r="C109" s="400"/>
      <c r="D109" s="400"/>
      <c r="E109" s="400"/>
      <c r="F109" s="400"/>
      <c r="G109" s="400"/>
      <c r="H109" s="400"/>
      <c r="I109" s="400"/>
    </row>
    <row r="110" spans="1:9">
      <c r="B110" s="401"/>
      <c r="C110" s="400"/>
      <c r="D110" s="400"/>
      <c r="E110" s="400"/>
      <c r="F110" s="400"/>
      <c r="G110" s="400"/>
      <c r="H110" s="400"/>
      <c r="I110" s="400"/>
    </row>
    <row r="111" spans="1:9">
      <c r="B111" s="401"/>
      <c r="C111" s="400"/>
      <c r="D111" s="400"/>
      <c r="E111" s="400"/>
      <c r="F111" s="400"/>
      <c r="G111" s="400"/>
      <c r="H111" s="400"/>
      <c r="I111" s="400"/>
    </row>
    <row r="112" spans="1:9">
      <c r="B112" s="401"/>
      <c r="C112" s="400"/>
      <c r="D112" s="400"/>
      <c r="E112" s="400"/>
      <c r="F112" s="400"/>
      <c r="G112" s="400"/>
      <c r="H112" s="400"/>
      <c r="I112" s="400"/>
    </row>
    <row r="113" spans="2:9">
      <c r="B113" s="401"/>
      <c r="C113" s="400"/>
      <c r="D113" s="400"/>
      <c r="E113" s="400"/>
      <c r="F113" s="400"/>
      <c r="G113" s="400"/>
      <c r="H113" s="400"/>
      <c r="I113" s="400"/>
    </row>
    <row r="114" spans="2:9">
      <c r="B114" s="401"/>
      <c r="C114" s="400"/>
      <c r="D114" s="400"/>
    </row>
    <row r="115" spans="2:9">
      <c r="B115" s="401"/>
      <c r="C115" s="400"/>
      <c r="D115" s="400"/>
    </row>
    <row r="116" spans="2:9">
      <c r="B116" s="401"/>
    </row>
    <row r="117" spans="2:9">
      <c r="B117" s="401"/>
    </row>
    <row r="118" spans="2:9">
      <c r="B118" s="401"/>
    </row>
    <row r="119" spans="2:9">
      <c r="B119" s="401"/>
    </row>
    <row r="120" spans="2:9">
      <c r="B120" s="401"/>
    </row>
  </sheetData>
  <sheetProtection password="F089" sheet="1" objects="1" scenarios="1" selectLockedCells="1"/>
  <mergeCells count="1">
    <mergeCell ref="A1:I1"/>
  </mergeCells>
  <phoneticPr fontId="1"/>
  <pageMargins left="0.25" right="0.25" top="0.75" bottom="0.75" header="0.3" footer="0.3"/>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2:R142"/>
  <sheetViews>
    <sheetView zoomScaleNormal="100" workbookViewId="0">
      <selection activeCell="Z9" sqref="Z9"/>
    </sheetView>
  </sheetViews>
  <sheetFormatPr defaultRowHeight="13.5"/>
  <cols>
    <col min="1" max="1" width="8.25" style="35" customWidth="1"/>
    <col min="2" max="2" width="15" style="36" bestFit="1" customWidth="1"/>
    <col min="3" max="9" width="15" style="36" customWidth="1"/>
    <col min="10" max="10" width="14.625" style="36" customWidth="1"/>
    <col min="11" max="15" width="14.625" style="35" customWidth="1"/>
    <col min="16" max="16" width="14.625" style="37" customWidth="1"/>
    <col min="17" max="17" width="14.625" style="35" customWidth="1"/>
    <col min="18" max="18" width="16.125" style="36" bestFit="1" customWidth="1"/>
    <col min="19" max="16384" width="9" style="37"/>
  </cols>
  <sheetData>
    <row r="2" spans="1:18" s="35" customFormat="1" ht="14.25" thickBot="1">
      <c r="B2" s="36" t="s">
        <v>33</v>
      </c>
      <c r="C2" s="36"/>
      <c r="D2" s="115" t="s">
        <v>100</v>
      </c>
      <c r="E2" s="116" t="s">
        <v>101</v>
      </c>
      <c r="F2" s="116" t="s">
        <v>102</v>
      </c>
      <c r="G2" s="116" t="s">
        <v>106</v>
      </c>
      <c r="H2" s="116" t="s">
        <v>103</v>
      </c>
      <c r="I2" s="116" t="s">
        <v>104</v>
      </c>
      <c r="J2" s="117" t="s">
        <v>105</v>
      </c>
      <c r="K2" s="36"/>
    </row>
    <row r="3" spans="1:18">
      <c r="A3" s="35" t="s">
        <v>34</v>
      </c>
      <c r="B3" s="36">
        <f>直径材積計算!AB2</f>
        <v>8.2125998211111995E-2</v>
      </c>
      <c r="D3" s="127">
        <v>1</v>
      </c>
      <c r="E3" s="124">
        <f>B4/(B4-B6)</f>
        <v>-1.0504272774363657</v>
      </c>
      <c r="F3" s="119">
        <f>($B$8*D3/$B$3)*((1-$B$8*D3)/($B$8*D3)*$B$3/$B$5)^($B$4/($B$4-$B$6))</f>
        <v>2032080.59556574</v>
      </c>
      <c r="G3" s="119">
        <f>LOG(F3)</f>
        <v>6.3079409287670662</v>
      </c>
      <c r="H3" s="119">
        <f>B6-B4</f>
        <v>-1.3645804086322901</v>
      </c>
      <c r="I3" s="119">
        <f t="shared" ref="I3:I11" si="0">$B$8*D3/(1-$B$8*D3)*$B$5/$B$3</f>
        <v>123679.95205839405</v>
      </c>
      <c r="J3" s="120">
        <f>LOG(I3)</f>
        <v>5.0922993082303059</v>
      </c>
      <c r="K3" s="36"/>
      <c r="L3" s="37"/>
      <c r="M3" s="37"/>
      <c r="N3" s="37"/>
      <c r="O3" s="37"/>
      <c r="Q3" s="37"/>
      <c r="R3" s="37"/>
    </row>
    <row r="4" spans="1:18">
      <c r="A4" s="35" t="s">
        <v>35</v>
      </c>
      <c r="B4" s="36">
        <f>直径材積計算!AB3</f>
        <v>-1.4333924834826199</v>
      </c>
      <c r="D4" s="128">
        <v>0.95</v>
      </c>
      <c r="E4" s="125">
        <f>E3</f>
        <v>-1.0504272774363657</v>
      </c>
      <c r="F4" s="118">
        <f>($B$8*D4/$B$3)*((1-$B$8*D4)/($B$8*D4)*$B$3/$B$5)^($B$4/($B$4-$B$6))</f>
        <v>1582858.3744639186</v>
      </c>
      <c r="G4" s="118">
        <f t="shared" ref="G4:G18" si="1">LOG(F4)</f>
        <v>6.1994420582986169</v>
      </c>
      <c r="H4" s="118">
        <f>H3</f>
        <v>-1.3645804086322901</v>
      </c>
      <c r="I4" s="118">
        <f t="shared" si="0"/>
        <v>102380.22198221076</v>
      </c>
      <c r="J4" s="121">
        <f>J3</f>
        <v>5.0922993082303059</v>
      </c>
      <c r="K4" s="36"/>
      <c r="L4" s="37"/>
      <c r="M4" s="37"/>
      <c r="N4" s="37"/>
      <c r="O4" s="37"/>
      <c r="Q4" s="37"/>
      <c r="R4" s="37"/>
    </row>
    <row r="5" spans="1:18">
      <c r="A5" s="35" t="s">
        <v>36</v>
      </c>
      <c r="B5" s="38">
        <f>直径材積計算!AB4</f>
        <v>3439.8289226110301</v>
      </c>
      <c r="C5" s="38"/>
      <c r="D5" s="128">
        <v>0.9</v>
      </c>
      <c r="E5" s="125">
        <f t="shared" ref="E5:E18" si="2">E4</f>
        <v>-1.0504272774363657</v>
      </c>
      <c r="F5" s="118">
        <f t="shared" ref="F5:F16" si="3">($B$8*D5/$B$3)*((1-$B$8*D5)/($B$8*D5)*$B$3/$B$5)^($B$4/($B$4-$B$6))</f>
        <v>1247631.9595209572</v>
      </c>
      <c r="G5" s="118">
        <f t="shared" si="1"/>
        <v>6.0960864911779407</v>
      </c>
      <c r="H5" s="118">
        <f t="shared" ref="H5:H18" si="4">H4</f>
        <v>-1.3645804086322901</v>
      </c>
      <c r="I5" s="118">
        <f t="shared" si="0"/>
        <v>85936.187946713952</v>
      </c>
      <c r="J5" s="121">
        <f t="shared" ref="J5:J18" si="5">J4</f>
        <v>5.0922993082303059</v>
      </c>
      <c r="K5" s="38"/>
      <c r="L5" s="37"/>
      <c r="M5" s="37"/>
      <c r="N5" s="37"/>
      <c r="O5" s="37"/>
      <c r="Q5" s="37"/>
      <c r="R5" s="37"/>
    </row>
    <row r="6" spans="1:18">
      <c r="A6" s="35" t="s">
        <v>37</v>
      </c>
      <c r="B6" s="36">
        <f>直径材積計算!AB5</f>
        <v>-2.7979728921149101</v>
      </c>
      <c r="D6" s="128">
        <v>0.85</v>
      </c>
      <c r="E6" s="125">
        <f t="shared" si="2"/>
        <v>-1.0504272774363657</v>
      </c>
      <c r="F6" s="118">
        <f>($B$8*D6/$B$3)*((1-$B$8*D6)/($B$8*D6)*$B$3/$B$5)^($B$4/($B$4-$B$6))</f>
        <v>990704.71576431778</v>
      </c>
      <c r="G6" s="118">
        <f t="shared" si="1"/>
        <v>5.9959442302435315</v>
      </c>
      <c r="H6" s="118">
        <f t="shared" si="4"/>
        <v>-1.3645804086322901</v>
      </c>
      <c r="I6" s="118">
        <f t="shared" si="0"/>
        <v>72857.319569264801</v>
      </c>
      <c r="J6" s="121">
        <f t="shared" si="5"/>
        <v>5.0922993082303059</v>
      </c>
      <c r="K6" s="36"/>
      <c r="L6" s="37"/>
      <c r="M6" s="37"/>
      <c r="N6" s="37"/>
      <c r="O6" s="37"/>
      <c r="Q6" s="37"/>
      <c r="R6" s="37"/>
    </row>
    <row r="7" spans="1:18">
      <c r="A7" s="35" t="s">
        <v>38</v>
      </c>
      <c r="B7" s="36">
        <f>直径材積計算!AB19</f>
        <v>0.25298126861856401</v>
      </c>
      <c r="D7" s="128">
        <v>0.8</v>
      </c>
      <c r="E7" s="125">
        <f>E6</f>
        <v>-1.0504272774363657</v>
      </c>
      <c r="F7" s="118">
        <f t="shared" si="3"/>
        <v>789799.34811182646</v>
      </c>
      <c r="G7" s="118">
        <f t="shared" si="1"/>
        <v>5.8975167709407215</v>
      </c>
      <c r="H7" s="118">
        <f t="shared" si="4"/>
        <v>-1.3645804086322901</v>
      </c>
      <c r="I7" s="118">
        <f t="shared" si="0"/>
        <v>62206.513694535832</v>
      </c>
      <c r="J7" s="121">
        <f t="shared" si="5"/>
        <v>5.0922993082303059</v>
      </c>
      <c r="K7" s="36"/>
      <c r="L7" s="37"/>
      <c r="M7" s="37"/>
      <c r="N7" s="37"/>
      <c r="O7" s="37"/>
      <c r="Q7" s="37"/>
      <c r="R7" s="37"/>
    </row>
    <row r="8" spans="1:18">
      <c r="A8" s="35" t="s">
        <v>39</v>
      </c>
      <c r="B8" s="36">
        <f>直径材積計算!AB20</f>
        <v>0.74701873138143604</v>
      </c>
      <c r="D8" s="128">
        <v>0.75</v>
      </c>
      <c r="E8" s="125">
        <f t="shared" si="2"/>
        <v>-1.0504272774363657</v>
      </c>
      <c r="F8" s="118">
        <f t="shared" si="3"/>
        <v>630306.45737626078</v>
      </c>
      <c r="G8" s="118">
        <f t="shared" si="1"/>
        <v>5.7995517564172419</v>
      </c>
      <c r="H8" s="118">
        <f t="shared" si="4"/>
        <v>-1.3645804086322901</v>
      </c>
      <c r="I8" s="118">
        <f t="shared" si="0"/>
        <v>53365.055330794414</v>
      </c>
      <c r="J8" s="121">
        <f t="shared" si="5"/>
        <v>5.0922993082303059</v>
      </c>
      <c r="K8" s="36"/>
      <c r="L8" s="37"/>
      <c r="M8" s="37"/>
      <c r="N8" s="37"/>
      <c r="O8" s="37"/>
      <c r="Q8" s="37"/>
      <c r="R8" s="37"/>
    </row>
    <row r="9" spans="1:18">
      <c r="D9" s="128">
        <v>0.7</v>
      </c>
      <c r="E9" s="125">
        <f t="shared" si="2"/>
        <v>-1.0504272774363657</v>
      </c>
      <c r="F9" s="118">
        <f t="shared" si="3"/>
        <v>502254.0360520567</v>
      </c>
      <c r="G9" s="118">
        <f t="shared" si="1"/>
        <v>5.7009234353716938</v>
      </c>
      <c r="H9" s="118">
        <f t="shared" si="4"/>
        <v>-1.3645804086322901</v>
      </c>
      <c r="I9" s="118">
        <f t="shared" si="0"/>
        <v>45907.985256925065</v>
      </c>
      <c r="J9" s="121">
        <f t="shared" si="5"/>
        <v>5.0922993082303059</v>
      </c>
      <c r="K9" s="36"/>
      <c r="L9" s="36"/>
      <c r="M9" s="36"/>
      <c r="N9" s="36"/>
      <c r="O9" s="36"/>
    </row>
    <row r="10" spans="1:18">
      <c r="A10" s="206" t="s">
        <v>173</v>
      </c>
      <c r="B10" s="207">
        <f>B6/(B4-B6)</f>
        <v>-2.0504272774363659</v>
      </c>
      <c r="D10" s="128">
        <v>0.64999999999999991</v>
      </c>
      <c r="E10" s="125">
        <f t="shared" si="2"/>
        <v>-1.0504272774363657</v>
      </c>
      <c r="F10" s="118">
        <f t="shared" si="3"/>
        <v>398606.99227458198</v>
      </c>
      <c r="G10" s="118">
        <f t="shared" si="1"/>
        <v>5.6005449127278206</v>
      </c>
      <c r="H10" s="118">
        <f t="shared" si="4"/>
        <v>-1.3645804086322901</v>
      </c>
      <c r="I10" s="118">
        <f t="shared" si="0"/>
        <v>39533.761498004162</v>
      </c>
      <c r="J10" s="121">
        <f t="shared" si="5"/>
        <v>5.0922993082303059</v>
      </c>
      <c r="K10" s="36"/>
      <c r="L10" s="36"/>
      <c r="M10" s="36"/>
      <c r="N10" s="36"/>
      <c r="O10" s="36"/>
    </row>
    <row r="11" spans="1:18">
      <c r="A11" s="206" t="s">
        <v>174</v>
      </c>
      <c r="B11" s="207">
        <f>B4/(B4-B6)</f>
        <v>-1.0504272774363657</v>
      </c>
      <c r="D11" s="128">
        <v>0.6</v>
      </c>
      <c r="E11" s="125">
        <f t="shared" si="2"/>
        <v>-1.0504272774363657</v>
      </c>
      <c r="F11" s="118">
        <f t="shared" si="3"/>
        <v>314262.65857176506</v>
      </c>
      <c r="G11" s="118">
        <f t="shared" si="1"/>
        <v>5.4972927801913878</v>
      </c>
      <c r="H11" s="118">
        <f t="shared" si="4"/>
        <v>-1.3645804086322901</v>
      </c>
      <c r="I11" s="118">
        <f t="shared" si="0"/>
        <v>34022.488360952433</v>
      </c>
      <c r="J11" s="121">
        <f t="shared" si="5"/>
        <v>5.0922993082303059</v>
      </c>
      <c r="K11" s="36"/>
      <c r="L11" s="36"/>
      <c r="M11" s="36"/>
      <c r="N11" s="36"/>
      <c r="O11" s="36"/>
    </row>
    <row r="12" spans="1:18">
      <c r="A12" s="206" t="s">
        <v>175</v>
      </c>
      <c r="B12" s="207">
        <f>(B10*B7/B5)*(B7/B8*B3/B5)^B10*(B4/B6)^B11</f>
        <v>-8412241.135561401</v>
      </c>
      <c r="D12" s="128">
        <v>0.55000000000000004</v>
      </c>
      <c r="E12" s="125">
        <f t="shared" si="2"/>
        <v>-1.0504272774363657</v>
      </c>
      <c r="F12" s="118">
        <f t="shared" si="3"/>
        <v>245431.45450348474</v>
      </c>
      <c r="G12" s="118">
        <f t="shared" si="1"/>
        <v>5.3899302211533771</v>
      </c>
      <c r="H12" s="118">
        <f t="shared" si="4"/>
        <v>-1.3645804086322901</v>
      </c>
      <c r="I12" s="118">
        <f t="shared" ref="I12:I18" si="6">$B$8*D12/(1-$B$8*D12)*$B$5/$B$3</f>
        <v>29210.034923698364</v>
      </c>
      <c r="J12" s="121">
        <f t="shared" si="5"/>
        <v>5.0922993082303059</v>
      </c>
      <c r="K12" s="36"/>
      <c r="L12" s="36"/>
      <c r="M12" s="36"/>
      <c r="N12" s="36"/>
      <c r="O12" s="36"/>
    </row>
    <row r="13" spans="1:18">
      <c r="A13" s="206" t="s">
        <v>176</v>
      </c>
      <c r="B13" s="207">
        <f>B10+1</f>
        <v>-1.0504272774363659</v>
      </c>
      <c r="D13" s="128">
        <v>0.5</v>
      </c>
      <c r="E13" s="125">
        <f t="shared" si="2"/>
        <v>-1.0504272774363657</v>
      </c>
      <c r="F13" s="118">
        <f t="shared" si="3"/>
        <v>189240.90383050547</v>
      </c>
      <c r="G13" s="118">
        <f t="shared" si="1"/>
        <v>5.2770150136085281</v>
      </c>
      <c r="H13" s="118">
        <f t="shared" si="4"/>
        <v>-1.3645804086322901</v>
      </c>
      <c r="I13" s="118">
        <f t="shared" si="6"/>
        <v>24971.411750562009</v>
      </c>
      <c r="J13" s="121">
        <f t="shared" si="5"/>
        <v>5.0922993082303059</v>
      </c>
      <c r="K13" s="36"/>
      <c r="L13" s="36"/>
      <c r="M13" s="36"/>
      <c r="N13" s="36"/>
      <c r="O13" s="36"/>
    </row>
    <row r="14" spans="1:18">
      <c r="D14" s="128">
        <v>0.44999999999999996</v>
      </c>
      <c r="E14" s="125">
        <f t="shared" si="2"/>
        <v>-1.0504272774363657</v>
      </c>
      <c r="F14" s="118">
        <f t="shared" si="3"/>
        <v>143474.42915074871</v>
      </c>
      <c r="G14" s="118">
        <f t="shared" si="1"/>
        <v>5.1567745054721543</v>
      </c>
      <c r="H14" s="118">
        <f t="shared" si="4"/>
        <v>-1.3645804086322901</v>
      </c>
      <c r="I14" s="118">
        <f t="shared" si="6"/>
        <v>21209.759445853004</v>
      </c>
      <c r="J14" s="121">
        <f t="shared" si="5"/>
        <v>5.0922993082303059</v>
      </c>
      <c r="K14" s="36"/>
      <c r="L14" s="36"/>
      <c r="M14" s="36"/>
      <c r="N14" s="36"/>
      <c r="O14" s="36"/>
    </row>
    <row r="15" spans="1:18">
      <c r="D15" s="128">
        <v>0.39999999999999991</v>
      </c>
      <c r="E15" s="125">
        <f t="shared" si="2"/>
        <v>-1.0504272774363657</v>
      </c>
      <c r="F15" s="118">
        <f t="shared" si="3"/>
        <v>106394.2990845578</v>
      </c>
      <c r="G15" s="118">
        <f t="shared" si="1"/>
        <v>5.0269183578232264</v>
      </c>
      <c r="H15" s="118">
        <f t="shared" si="4"/>
        <v>-1.3645804086322901</v>
      </c>
      <c r="I15" s="118">
        <f t="shared" si="6"/>
        <v>17848.856536312418</v>
      </c>
      <c r="J15" s="121">
        <f t="shared" si="5"/>
        <v>5.0922993082303059</v>
      </c>
      <c r="K15" s="36"/>
      <c r="L15" s="36"/>
      <c r="M15" s="36"/>
      <c r="N15" s="36"/>
      <c r="O15" s="36"/>
    </row>
    <row r="16" spans="1:18">
      <c r="D16" s="128">
        <v>0.35</v>
      </c>
      <c r="E16" s="125">
        <f t="shared" si="2"/>
        <v>-1.0504272774363657</v>
      </c>
      <c r="F16" s="118">
        <f t="shared" si="3"/>
        <v>76618.692779659439</v>
      </c>
      <c r="G16" s="118">
        <f t="shared" si="1"/>
        <v>4.8843347380487359</v>
      </c>
      <c r="H16" s="118">
        <f t="shared" si="4"/>
        <v>-1.3645804086322901</v>
      </c>
      <c r="I16" s="118">
        <f t="shared" si="6"/>
        <v>14827.900781962491</v>
      </c>
      <c r="J16" s="121">
        <f t="shared" si="5"/>
        <v>5.0922993082303059</v>
      </c>
      <c r="K16" s="36"/>
      <c r="L16" s="36"/>
      <c r="M16" s="36"/>
      <c r="N16" s="36"/>
      <c r="O16" s="36"/>
    </row>
    <row r="17" spans="1:18">
      <c r="D17" s="128">
        <v>0.3</v>
      </c>
      <c r="E17" s="125">
        <f t="shared" si="2"/>
        <v>-1.0504272774363657</v>
      </c>
      <c r="F17" s="118">
        <f>($B$8*D17/$B$3)*((1-$B$8*D17)/($B$8*D17)*$B$3/$B$5)^($B$4/($B$4-$B$6))</f>
        <v>53034.462565504335</v>
      </c>
      <c r="G17" s="118">
        <f t="shared" si="1"/>
        <v>4.7245581722068595</v>
      </c>
      <c r="H17" s="118">
        <f t="shared" si="4"/>
        <v>-1.3645804086322901</v>
      </c>
      <c r="I17" s="118">
        <f t="shared" si="6"/>
        <v>12097.797828153638</v>
      </c>
      <c r="J17" s="121">
        <f t="shared" si="5"/>
        <v>5.0922993082303059</v>
      </c>
      <c r="K17" s="36"/>
      <c r="L17" s="36"/>
      <c r="M17" s="36"/>
      <c r="N17" s="36"/>
      <c r="O17" s="36"/>
    </row>
    <row r="18" spans="1:18" ht="14.25" thickBot="1">
      <c r="D18" s="129">
        <v>0.25</v>
      </c>
      <c r="E18" s="126">
        <f t="shared" si="2"/>
        <v>-1.0504272774363657</v>
      </c>
      <c r="F18" s="122">
        <f>($B$8*D18/$B$3)*((1-$B$8*D18)/($B$8*D18)*$B$3/$B$5)^($B$4/($B$4-$B$6))</f>
        <v>34733.947854816848</v>
      </c>
      <c r="G18" s="122">
        <f t="shared" si="1"/>
        <v>4.5407541479557931</v>
      </c>
      <c r="H18" s="122">
        <f t="shared" si="4"/>
        <v>-1.3645804086322901</v>
      </c>
      <c r="I18" s="122">
        <f t="shared" si="6"/>
        <v>9618.4725919749926</v>
      </c>
      <c r="J18" s="123">
        <f t="shared" si="5"/>
        <v>5.0922993082303059</v>
      </c>
      <c r="K18" s="36"/>
      <c r="L18" s="36"/>
      <c r="M18" s="36"/>
      <c r="N18" s="36"/>
      <c r="O18" s="36"/>
    </row>
    <row r="19" spans="1:18" ht="23.25" customHeight="1" thickBot="1">
      <c r="D19" s="130" t="s">
        <v>107</v>
      </c>
      <c r="E19" s="131" t="s">
        <v>108</v>
      </c>
      <c r="K19" s="36"/>
      <c r="L19" s="36"/>
      <c r="M19" s="36"/>
      <c r="N19" s="36"/>
      <c r="O19" s="36"/>
    </row>
    <row r="20" spans="1:18">
      <c r="A20" s="35" t="s">
        <v>40</v>
      </c>
      <c r="B20" s="97">
        <v>1</v>
      </c>
      <c r="C20" s="98">
        <v>0.95</v>
      </c>
      <c r="D20" s="98">
        <v>0.9</v>
      </c>
      <c r="E20" s="98">
        <v>0.85</v>
      </c>
      <c r="F20" s="98">
        <v>0.8</v>
      </c>
      <c r="G20" s="98">
        <v>0.75</v>
      </c>
      <c r="H20" s="98">
        <v>0.7</v>
      </c>
      <c r="I20" s="98">
        <v>0.64999999999999991</v>
      </c>
      <c r="J20" s="98">
        <v>0.6</v>
      </c>
      <c r="K20" s="99">
        <v>0.55000000000000004</v>
      </c>
      <c r="L20" s="99">
        <v>0.5</v>
      </c>
      <c r="M20" s="99">
        <v>0.44999999999999996</v>
      </c>
      <c r="N20" s="99">
        <v>0.39999999999999991</v>
      </c>
      <c r="O20" s="100">
        <v>0.35</v>
      </c>
      <c r="P20" s="101">
        <v>0.3</v>
      </c>
      <c r="Q20" s="102">
        <v>0.25</v>
      </c>
    </row>
    <row r="21" spans="1:18">
      <c r="A21" s="35" t="s">
        <v>41</v>
      </c>
      <c r="B21" s="103">
        <v>-1.0504272774363657</v>
      </c>
      <c r="C21" s="104">
        <v>-1.0504272774363657</v>
      </c>
      <c r="D21" s="104">
        <v>-1.0504272774363657</v>
      </c>
      <c r="E21" s="104">
        <v>-1.0504272774363657</v>
      </c>
      <c r="F21" s="104">
        <v>-1.0504272774363657</v>
      </c>
      <c r="G21" s="104">
        <v>-1.0504272774363657</v>
      </c>
      <c r="H21" s="104">
        <v>-1.0504272774363657</v>
      </c>
      <c r="I21" s="104">
        <v>-1.0504272774363657</v>
      </c>
      <c r="J21" s="104">
        <v>-1.0504272774363657</v>
      </c>
      <c r="K21" s="105">
        <v>-1.0504272774363657</v>
      </c>
      <c r="L21" s="105">
        <v>-1.0504272774363657</v>
      </c>
      <c r="M21" s="105">
        <v>-1.0504272774363657</v>
      </c>
      <c r="N21" s="105">
        <v>-1.0504272774363657</v>
      </c>
      <c r="O21" s="105">
        <v>-1.0504272774363657</v>
      </c>
      <c r="P21" s="105">
        <v>-1.0504272774363657</v>
      </c>
      <c r="Q21" s="106">
        <v>-1.0504272774363657</v>
      </c>
      <c r="R21" s="37"/>
    </row>
    <row r="22" spans="1:18" ht="16.5">
      <c r="A22" s="35" t="s">
        <v>61</v>
      </c>
      <c r="B22" s="107">
        <v>2032080.59556574</v>
      </c>
      <c r="C22" s="108">
        <v>1582858.3744639186</v>
      </c>
      <c r="D22" s="108">
        <v>1247631.9595209572</v>
      </c>
      <c r="E22" s="108">
        <v>990704.71576431778</v>
      </c>
      <c r="F22" s="108">
        <v>789799.34811182646</v>
      </c>
      <c r="G22" s="108">
        <v>630306.45737626078</v>
      </c>
      <c r="H22" s="108">
        <v>502254.0360520567</v>
      </c>
      <c r="I22" s="108">
        <v>398606.99227458198</v>
      </c>
      <c r="J22" s="108">
        <v>314262.65857176506</v>
      </c>
      <c r="K22" s="109">
        <v>245431.45450348474</v>
      </c>
      <c r="L22" s="109">
        <v>189240.90383050547</v>
      </c>
      <c r="M22" s="109">
        <v>143474.42915074871</v>
      </c>
      <c r="N22" s="109">
        <v>106394.2990845578</v>
      </c>
      <c r="O22" s="109">
        <v>76618.692779659439</v>
      </c>
      <c r="P22" s="109">
        <v>53034.462565504335</v>
      </c>
      <c r="Q22" s="110">
        <v>34733.947854816848</v>
      </c>
      <c r="R22" s="37"/>
    </row>
    <row r="23" spans="1:18" ht="16.5">
      <c r="A23" s="35" t="s">
        <v>62</v>
      </c>
      <c r="B23" s="103">
        <v>6.3079409287670662</v>
      </c>
      <c r="C23" s="104">
        <v>6.1994420582986169</v>
      </c>
      <c r="D23" s="104">
        <v>6.0960864911779407</v>
      </c>
      <c r="E23" s="104">
        <v>5.9959442302435315</v>
      </c>
      <c r="F23" s="104">
        <v>5.8975167709407215</v>
      </c>
      <c r="G23" s="104">
        <v>5.7995517564172419</v>
      </c>
      <c r="H23" s="104">
        <v>5.7009234353716938</v>
      </c>
      <c r="I23" s="104">
        <v>5.6005449127278206</v>
      </c>
      <c r="J23" s="104">
        <v>5.4972927801913878</v>
      </c>
      <c r="K23" s="105">
        <v>5.3899302211533771</v>
      </c>
      <c r="L23" s="105">
        <v>5.2770150136085281</v>
      </c>
      <c r="M23" s="105">
        <v>5.1567745054721543</v>
      </c>
      <c r="N23" s="105">
        <v>5.0269183578232264</v>
      </c>
      <c r="O23" s="105">
        <v>4.8843347380487359</v>
      </c>
      <c r="P23" s="105">
        <v>4.7245581722068595</v>
      </c>
      <c r="Q23" s="106">
        <v>4.5407541479557931</v>
      </c>
      <c r="R23" s="37"/>
    </row>
    <row r="24" spans="1:18">
      <c r="A24" s="35" t="s">
        <v>42</v>
      </c>
      <c r="B24" s="103">
        <v>-1.3645804086322901</v>
      </c>
      <c r="C24" s="104">
        <v>-1.3645804086322901</v>
      </c>
      <c r="D24" s="104">
        <v>-1.3645804086322901</v>
      </c>
      <c r="E24" s="104">
        <v>-1.3645804086322901</v>
      </c>
      <c r="F24" s="104">
        <v>-1.3645804086322901</v>
      </c>
      <c r="G24" s="104">
        <v>-1.3645804086322901</v>
      </c>
      <c r="H24" s="104">
        <v>-1.3645804086322901</v>
      </c>
      <c r="I24" s="104">
        <v>-1.3645804086322901</v>
      </c>
      <c r="J24" s="104">
        <v>-1.3645804086322901</v>
      </c>
      <c r="K24" s="105">
        <v>-1.3645804086322901</v>
      </c>
      <c r="L24" s="105">
        <v>-1.3645804086322901</v>
      </c>
      <c r="M24" s="105">
        <v>-1.3645804086322901</v>
      </c>
      <c r="N24" s="105">
        <v>-1.3645804086322901</v>
      </c>
      <c r="O24" s="105">
        <v>-1.3645804086322901</v>
      </c>
      <c r="P24" s="105">
        <v>-1.3645804086322901</v>
      </c>
      <c r="Q24" s="106">
        <v>-1.3645804086322901</v>
      </c>
      <c r="R24" s="37"/>
    </row>
    <row r="25" spans="1:18" ht="16.5">
      <c r="A25" s="35" t="s">
        <v>63</v>
      </c>
      <c r="B25" s="107">
        <v>123679.95205839405</v>
      </c>
      <c r="C25" s="108">
        <v>102380.22198221076</v>
      </c>
      <c r="D25" s="108">
        <v>85936.187946713952</v>
      </c>
      <c r="E25" s="108">
        <v>72857.319569264801</v>
      </c>
      <c r="F25" s="108">
        <v>62206.513694535832</v>
      </c>
      <c r="G25" s="108">
        <v>53365.055330794414</v>
      </c>
      <c r="H25" s="108">
        <v>45907.985256925065</v>
      </c>
      <c r="I25" s="108">
        <v>39533.761498004162</v>
      </c>
      <c r="J25" s="108">
        <v>34022.488360952433</v>
      </c>
      <c r="K25" s="109">
        <v>29210.034923698364</v>
      </c>
      <c r="L25" s="109">
        <v>24971.411750562009</v>
      </c>
      <c r="M25" s="109">
        <v>21209.759445853004</v>
      </c>
      <c r="N25" s="109">
        <v>17848.856536312418</v>
      </c>
      <c r="O25" s="109">
        <v>14827.900781962491</v>
      </c>
      <c r="P25" s="109">
        <v>12097.797828153638</v>
      </c>
      <c r="Q25" s="110">
        <v>9618.4725919749926</v>
      </c>
      <c r="R25" s="37"/>
    </row>
    <row r="26" spans="1:18" ht="17.25" thickBot="1">
      <c r="A26" s="35" t="s">
        <v>64</v>
      </c>
      <c r="B26" s="111">
        <v>5.0922993082303059</v>
      </c>
      <c r="C26" s="112">
        <v>5.0922993082303059</v>
      </c>
      <c r="D26" s="112">
        <v>5.0922993082303059</v>
      </c>
      <c r="E26" s="112">
        <v>5.0922993082303059</v>
      </c>
      <c r="F26" s="112">
        <v>5.0922993082303059</v>
      </c>
      <c r="G26" s="112">
        <v>5.0922993082303059</v>
      </c>
      <c r="H26" s="112">
        <v>5.0922993082303059</v>
      </c>
      <c r="I26" s="112">
        <v>5.0922993082303059</v>
      </c>
      <c r="J26" s="112">
        <v>5.0922993082303059</v>
      </c>
      <c r="K26" s="113">
        <v>5.0922993082303059</v>
      </c>
      <c r="L26" s="113">
        <v>5.0922993082303059</v>
      </c>
      <c r="M26" s="113">
        <v>5.0922993082303059</v>
      </c>
      <c r="N26" s="113">
        <v>5.0922993082303059</v>
      </c>
      <c r="O26" s="113">
        <v>5.0922993082303059</v>
      </c>
      <c r="P26" s="113">
        <v>5.0922993082303059</v>
      </c>
      <c r="Q26" s="114">
        <v>5.0922993082303059</v>
      </c>
      <c r="R26" s="37"/>
    </row>
    <row r="27" spans="1:18">
      <c r="K27" s="43"/>
      <c r="L27" s="43"/>
      <c r="M27" s="43"/>
      <c r="N27" s="43"/>
      <c r="O27" s="43"/>
      <c r="P27" s="42"/>
      <c r="Q27" s="41"/>
    </row>
    <row r="28" spans="1:18">
      <c r="A28" s="35" t="s">
        <v>40</v>
      </c>
      <c r="B28" s="39">
        <v>1</v>
      </c>
      <c r="C28" s="39">
        <v>0.95</v>
      </c>
      <c r="D28" s="39">
        <v>0.9</v>
      </c>
      <c r="E28" s="39">
        <v>0.85</v>
      </c>
      <c r="F28" s="39">
        <v>0.8</v>
      </c>
      <c r="G28" s="39">
        <v>0.75</v>
      </c>
      <c r="H28" s="39">
        <v>0.7</v>
      </c>
      <c r="I28" s="39">
        <v>0.64999999999999991</v>
      </c>
      <c r="J28" s="39">
        <v>0.6</v>
      </c>
      <c r="K28" s="40">
        <v>0.55000000000000004</v>
      </c>
      <c r="L28" s="40">
        <v>0.5</v>
      </c>
      <c r="M28" s="40">
        <v>0.44999999999999996</v>
      </c>
      <c r="N28" s="40">
        <v>0.39999999999999991</v>
      </c>
      <c r="O28" s="40">
        <v>0.35</v>
      </c>
      <c r="P28" s="40">
        <v>0.3</v>
      </c>
      <c r="Q28" s="40">
        <v>0.25</v>
      </c>
    </row>
    <row r="29" spans="1:18">
      <c r="A29" s="35" t="s">
        <v>43</v>
      </c>
      <c r="B29" s="35" t="s">
        <v>44</v>
      </c>
      <c r="K29" s="43"/>
      <c r="L29" s="43"/>
      <c r="M29" s="43"/>
      <c r="N29" s="43"/>
      <c r="O29" s="44"/>
      <c r="P29" s="41"/>
      <c r="Q29" s="41"/>
    </row>
    <row r="30" spans="1:18">
      <c r="A30" s="46">
        <f>'a（自動）計算用'!G5</f>
        <v>7.0000095592428133</v>
      </c>
      <c r="B30" s="45">
        <f>B$25*$A30^B$24</f>
        <v>8691.490707015786</v>
      </c>
      <c r="C30" s="45">
        <f t="shared" ref="C30:Q30" si="7">C$25*$A30^C$24</f>
        <v>7194.6724843527754</v>
      </c>
      <c r="D30" s="45">
        <f t="shared" si="7"/>
        <v>6039.083671237031</v>
      </c>
      <c r="E30" s="45">
        <f t="shared" si="7"/>
        <v>5119.978666189716</v>
      </c>
      <c r="F30" s="45">
        <f t="shared" si="7"/>
        <v>4371.5034384605733</v>
      </c>
      <c r="G30" s="45">
        <f t="shared" si="7"/>
        <v>3750.1783819255911</v>
      </c>
      <c r="H30" s="47">
        <f>H$25*$A30^H$24</f>
        <v>3226.1398925025014</v>
      </c>
      <c r="I30" s="45">
        <f t="shared" si="7"/>
        <v>2778.1973954117598</v>
      </c>
      <c r="J30" s="45">
        <f t="shared" si="7"/>
        <v>2390.897930483969</v>
      </c>
      <c r="K30" s="45">
        <f t="shared" si="7"/>
        <v>2052.7073536628232</v>
      </c>
      <c r="L30" s="45">
        <f t="shared" si="7"/>
        <v>1754.8421515283428</v>
      </c>
      <c r="M30" s="45">
        <f t="shared" si="7"/>
        <v>1490.4956223999473</v>
      </c>
      <c r="N30" s="45">
        <f t="shared" si="7"/>
        <v>1254.3113749184915</v>
      </c>
      <c r="O30" s="45">
        <f t="shared" si="7"/>
        <v>1042.0165896420426</v>
      </c>
      <c r="P30" s="45">
        <f t="shared" si="7"/>
        <v>850.16120760710476</v>
      </c>
      <c r="Q30" s="45">
        <f t="shared" si="7"/>
        <v>675.92899057210548</v>
      </c>
    </row>
    <row r="31" spans="1:18">
      <c r="A31" s="46">
        <f>'a（自動）計算用'!G6</f>
        <v>7.4740634865990856</v>
      </c>
      <c r="B31" s="45">
        <f>B$25*$A31^B$24</f>
        <v>7948.0545098181683</v>
      </c>
      <c r="C31" s="45">
        <f t="shared" ref="B31:Q38" si="8">C$25*$A31^C$24</f>
        <v>6579.2682767026408</v>
      </c>
      <c r="D31" s="45">
        <f t="shared" si="8"/>
        <v>5522.5240210634865</v>
      </c>
      <c r="E31" s="45">
        <f t="shared" si="8"/>
        <v>4682.0356714106392</v>
      </c>
      <c r="F31" s="45">
        <f t="shared" si="8"/>
        <v>3997.582093793877</v>
      </c>
      <c r="G31" s="45">
        <f t="shared" si="8"/>
        <v>3429.4027579211861</v>
      </c>
      <c r="H31" s="47">
        <f t="shared" si="8"/>
        <v>2950.1884758630554</v>
      </c>
      <c r="I31" s="45">
        <f t="shared" si="8"/>
        <v>2540.5612319119773</v>
      </c>
      <c r="J31" s="45">
        <f t="shared" si="8"/>
        <v>2186.3898518074457</v>
      </c>
      <c r="K31" s="45">
        <f t="shared" si="8"/>
        <v>1877.1267771646123</v>
      </c>
      <c r="L31" s="45">
        <f t="shared" si="8"/>
        <v>1604.7398020244505</v>
      </c>
      <c r="M31" s="45">
        <f t="shared" si="8"/>
        <v>1363.0044434055014</v>
      </c>
      <c r="N31" s="45">
        <f t="shared" si="8"/>
        <v>1147.0224747625721</v>
      </c>
      <c r="O31" s="45">
        <f t="shared" si="8"/>
        <v>952.88655695444015</v>
      </c>
      <c r="P31" s="45">
        <f t="shared" si="8"/>
        <v>777.44173559775481</v>
      </c>
      <c r="Q31" s="45">
        <f t="shared" si="8"/>
        <v>618.11266247997241</v>
      </c>
    </row>
    <row r="32" spans="1:18">
      <c r="A32" s="46">
        <f>'a（自動）計算用'!G7</f>
        <v>7.9399071379734512</v>
      </c>
      <c r="B32" s="45">
        <f t="shared" si="8"/>
        <v>7318.6134666766802</v>
      </c>
      <c r="C32" s="45">
        <f t="shared" si="8"/>
        <v>6058.2273751738776</v>
      </c>
      <c r="D32" s="45">
        <f t="shared" si="8"/>
        <v>5085.1712982936415</v>
      </c>
      <c r="E32" s="45">
        <f t="shared" si="8"/>
        <v>4311.2448806079483</v>
      </c>
      <c r="F32" s="45">
        <f t="shared" si="8"/>
        <v>3680.9961619720634</v>
      </c>
      <c r="G32" s="45">
        <f t="shared" si="8"/>
        <v>3157.8134216085455</v>
      </c>
      <c r="H32" s="47">
        <f t="shared" si="8"/>
        <v>2716.5502050865603</v>
      </c>
      <c r="I32" s="45">
        <f t="shared" si="8"/>
        <v>2339.3631261360165</v>
      </c>
      <c r="J32" s="45">
        <f t="shared" si="8"/>
        <v>2013.2401197144375</v>
      </c>
      <c r="K32" s="45">
        <f t="shared" si="8"/>
        <v>1728.4689345104428</v>
      </c>
      <c r="L32" s="45">
        <f t="shared" si="8"/>
        <v>1477.6534699278122</v>
      </c>
      <c r="M32" s="45">
        <f t="shared" si="8"/>
        <v>1255.0621868943203</v>
      </c>
      <c r="N32" s="45">
        <f t="shared" si="8"/>
        <v>1056.1847707521852</v>
      </c>
      <c r="O32" s="45">
        <f t="shared" si="8"/>
        <v>877.42332155966608</v>
      </c>
      <c r="P32" s="45">
        <f t="shared" si="8"/>
        <v>715.87273950797146</v>
      </c>
      <c r="Q32" s="45">
        <f t="shared" si="8"/>
        <v>569.16162942279516</v>
      </c>
    </row>
    <row r="33" spans="1:17">
      <c r="A33" s="46">
        <f>'a（自動）計算用'!G8</f>
        <v>8.3976980853352572</v>
      </c>
      <c r="B33" s="45">
        <f t="shared" si="8"/>
        <v>6779.6664445775014</v>
      </c>
      <c r="C33" s="45">
        <f t="shared" si="8"/>
        <v>5612.0959299327442</v>
      </c>
      <c r="D33" s="45">
        <f t="shared" si="8"/>
        <v>4710.6962777780309</v>
      </c>
      <c r="E33" s="45">
        <f t="shared" si="8"/>
        <v>3993.7622589988746</v>
      </c>
      <c r="F33" s="45">
        <f t="shared" si="8"/>
        <v>3409.9254285761372</v>
      </c>
      <c r="G33" s="45">
        <f t="shared" si="8"/>
        <v>2925.2701744935207</v>
      </c>
      <c r="H33" s="47">
        <f t="shared" si="8"/>
        <v>2516.5018420898546</v>
      </c>
      <c r="I33" s="45">
        <f t="shared" si="8"/>
        <v>2167.0910426081309</v>
      </c>
      <c r="J33" s="45">
        <f t="shared" si="8"/>
        <v>1864.9839271677099</v>
      </c>
      <c r="K33" s="45">
        <f t="shared" si="8"/>
        <v>1601.1834603851978</v>
      </c>
      <c r="L33" s="45">
        <f t="shared" si="8"/>
        <v>1368.8381948844997</v>
      </c>
      <c r="M33" s="45">
        <f t="shared" si="8"/>
        <v>1162.6386655188801</v>
      </c>
      <c r="N33" s="45">
        <f t="shared" si="8"/>
        <v>978.40669986823718</v>
      </c>
      <c r="O33" s="45">
        <f t="shared" si="8"/>
        <v>812.80934946944649</v>
      </c>
      <c r="P33" s="45">
        <f t="shared" si="8"/>
        <v>663.15544778099093</v>
      </c>
      <c r="Q33" s="45">
        <f t="shared" si="8"/>
        <v>527.24823057105561</v>
      </c>
    </row>
    <row r="34" spans="1:17">
      <c r="A34" s="46">
        <f>'a（自動）計算用'!G9</f>
        <v>8.8475906374783975</v>
      </c>
      <c r="B34" s="45">
        <f t="shared" si="8"/>
        <v>6313.649012900577</v>
      </c>
      <c r="C34" s="45">
        <f t="shared" si="8"/>
        <v>5226.334395354068</v>
      </c>
      <c r="D34" s="45">
        <f t="shared" si="8"/>
        <v>4386.89471634045</v>
      </c>
      <c r="E34" s="45">
        <f t="shared" si="8"/>
        <v>3719.2409612504466</v>
      </c>
      <c r="F34" s="45">
        <f t="shared" si="8"/>
        <v>3175.5356243836513</v>
      </c>
      <c r="G34" s="45">
        <f t="shared" si="8"/>
        <v>2724.19436865223</v>
      </c>
      <c r="H34" s="47">
        <f t="shared" si="8"/>
        <v>2343.5237560958253</v>
      </c>
      <c r="I34" s="45">
        <f t="shared" si="8"/>
        <v>2018.130587083944</v>
      </c>
      <c r="J34" s="45">
        <f t="shared" si="8"/>
        <v>1736.7895643679626</v>
      </c>
      <c r="K34" s="45">
        <f t="shared" si="8"/>
        <v>1491.1220864293909</v>
      </c>
      <c r="L34" s="45">
        <f t="shared" si="8"/>
        <v>1274.7476573667495</v>
      </c>
      <c r="M34" s="45">
        <f t="shared" si="8"/>
        <v>1082.7217714795363</v>
      </c>
      <c r="N34" s="45">
        <f t="shared" si="8"/>
        <v>911.15345354182364</v>
      </c>
      <c r="O34" s="45">
        <f t="shared" si="8"/>
        <v>756.9388536892742</v>
      </c>
      <c r="P34" s="45">
        <f t="shared" si="8"/>
        <v>617.57178948396142</v>
      </c>
      <c r="Q34" s="45">
        <f t="shared" si="8"/>
        <v>491.00649681091653</v>
      </c>
    </row>
    <row r="35" spans="1:17">
      <c r="A35" s="46">
        <f>'a（自動）計算用'!G10</f>
        <v>9.2897358877145706</v>
      </c>
      <c r="B35" s="45">
        <f t="shared" si="8"/>
        <v>5907.1891621475552</v>
      </c>
      <c r="C35" s="45">
        <f t="shared" si="8"/>
        <v>4889.8736427876102</v>
      </c>
      <c r="D35" s="45">
        <f t="shared" si="8"/>
        <v>4104.4753788021126</v>
      </c>
      <c r="E35" s="45">
        <f t="shared" si="8"/>
        <v>3479.8038112068652</v>
      </c>
      <c r="F35" s="45">
        <f t="shared" si="8"/>
        <v>2971.1011153840914</v>
      </c>
      <c r="G35" s="45">
        <f t="shared" si="8"/>
        <v>2548.8162894713741</v>
      </c>
      <c r="H35" s="47">
        <f t="shared" si="8"/>
        <v>2192.6524748141851</v>
      </c>
      <c r="I35" s="45">
        <f t="shared" si="8"/>
        <v>1888.2074545895391</v>
      </c>
      <c r="J35" s="45">
        <f t="shared" si="8"/>
        <v>1624.9785932987786</v>
      </c>
      <c r="K35" s="45">
        <f t="shared" si="8"/>
        <v>1395.12668670631</v>
      </c>
      <c r="L35" s="45">
        <f t="shared" si="8"/>
        <v>1192.6820022278023</v>
      </c>
      <c r="M35" s="45">
        <f t="shared" si="8"/>
        <v>1013.0183513585561</v>
      </c>
      <c r="N35" s="45">
        <f t="shared" si="8"/>
        <v>852.49525192450437</v>
      </c>
      <c r="O35" s="45">
        <f t="shared" si="8"/>
        <v>708.20867358723513</v>
      </c>
      <c r="P35" s="45">
        <f t="shared" si="8"/>
        <v>577.81377682440007</v>
      </c>
      <c r="Q35" s="45">
        <f t="shared" si="8"/>
        <v>459.39649964370909</v>
      </c>
    </row>
    <row r="36" spans="1:17">
      <c r="A36" s="46">
        <f>'a（自動）計算用'!G11</f>
        <v>9.7242817610087116</v>
      </c>
      <c r="B36" s="45">
        <f t="shared" si="8"/>
        <v>5549.9397795104333</v>
      </c>
      <c r="C36" s="45">
        <f t="shared" si="8"/>
        <v>4594.1485031131733</v>
      </c>
      <c r="D36" s="45">
        <f t="shared" si="8"/>
        <v>3856.248810314632</v>
      </c>
      <c r="E36" s="45">
        <f t="shared" si="8"/>
        <v>3269.3555372260798</v>
      </c>
      <c r="F36" s="45">
        <f t="shared" si="8"/>
        <v>2791.4176804900667</v>
      </c>
      <c r="G36" s="45">
        <f t="shared" si="8"/>
        <v>2394.6713957029729</v>
      </c>
      <c r="H36" s="47">
        <f t="shared" si="8"/>
        <v>2060.0473183745448</v>
      </c>
      <c r="I36" s="45">
        <f t="shared" si="8"/>
        <v>1774.0142352889934</v>
      </c>
      <c r="J36" s="45">
        <f t="shared" si="8"/>
        <v>1526.7046793746345</v>
      </c>
      <c r="K36" s="45">
        <f t="shared" si="8"/>
        <v>1310.7535383534298</v>
      </c>
      <c r="L36" s="45">
        <f t="shared" si="8"/>
        <v>1120.5521114654441</v>
      </c>
      <c r="M36" s="45">
        <f t="shared" si="8"/>
        <v>951.75398844600124</v>
      </c>
      <c r="N36" s="45">
        <f t="shared" si="8"/>
        <v>800.93885274862521</v>
      </c>
      <c r="O36" s="45">
        <f t="shared" si="8"/>
        <v>665.37830122697142</v>
      </c>
      <c r="P36" s="45">
        <f t="shared" si="8"/>
        <v>542.86930333902831</v>
      </c>
      <c r="Q36" s="45">
        <f t="shared" si="8"/>
        <v>431.61355391801231</v>
      </c>
    </row>
    <row r="37" spans="1:17">
      <c r="A37" s="46">
        <f>'a（自動）計算用'!G12</f>
        <v>10.151373060620678</v>
      </c>
      <c r="B37" s="45">
        <f t="shared" si="8"/>
        <v>5233.7780482553289</v>
      </c>
      <c r="C37" s="45">
        <f t="shared" si="8"/>
        <v>4332.4350427708277</v>
      </c>
      <c r="D37" s="45">
        <f t="shared" si="8"/>
        <v>3636.5710573197953</v>
      </c>
      <c r="E37" s="45">
        <f t="shared" si="8"/>
        <v>3083.1111547998189</v>
      </c>
      <c r="F37" s="45">
        <f t="shared" si="8"/>
        <v>2632.3998385707623</v>
      </c>
      <c r="G37" s="45">
        <f t="shared" si="8"/>
        <v>2258.2548787080236</v>
      </c>
      <c r="H37" s="47">
        <f t="shared" si="8"/>
        <v>1942.6932294078022</v>
      </c>
      <c r="I37" s="45">
        <f t="shared" si="8"/>
        <v>1672.954505961688</v>
      </c>
      <c r="J37" s="45">
        <f t="shared" si="8"/>
        <v>1439.7333582932131</v>
      </c>
      <c r="K37" s="45">
        <f t="shared" si="8"/>
        <v>1236.0842402351841</v>
      </c>
      <c r="L37" s="45">
        <f t="shared" si="8"/>
        <v>1056.7179601778191</v>
      </c>
      <c r="M37" s="45">
        <f t="shared" si="8"/>
        <v>897.53570848791094</v>
      </c>
      <c r="N37" s="45">
        <f t="shared" si="8"/>
        <v>755.31201275130547</v>
      </c>
      <c r="O37" s="45">
        <f t="shared" si="8"/>
        <v>627.47389793377806</v>
      </c>
      <c r="P37" s="45">
        <f t="shared" si="8"/>
        <v>511.94383286409288</v>
      </c>
      <c r="Q37" s="45">
        <f t="shared" si="8"/>
        <v>407.02595587889908</v>
      </c>
    </row>
    <row r="38" spans="1:17">
      <c r="A38" s="46">
        <f>'a（自動）計算用'!G13</f>
        <v>10.571151514316773</v>
      </c>
      <c r="B38" s="45">
        <f t="shared" si="8"/>
        <v>4952.2445757184314</v>
      </c>
      <c r="C38" s="45">
        <f t="shared" ref="B38:Q53" si="9">C$25*$A38^C$24</f>
        <v>4099.3862831776678</v>
      </c>
      <c r="D38" s="45">
        <f t="shared" si="9"/>
        <v>3440.9539584564409</v>
      </c>
      <c r="E38" s="45">
        <f t="shared" si="9"/>
        <v>2917.2655683754228</v>
      </c>
      <c r="F38" s="45">
        <f t="shared" si="9"/>
        <v>2490.7987502507408</v>
      </c>
      <c r="G38" s="45">
        <f t="shared" si="9"/>
        <v>2136.7796590838375</v>
      </c>
      <c r="H38" s="47">
        <f t="shared" si="9"/>
        <v>1838.1925864866876</v>
      </c>
      <c r="I38" s="45">
        <f t="shared" si="9"/>
        <v>1582.9635496931762</v>
      </c>
      <c r="J38" s="45">
        <f t="shared" si="9"/>
        <v>1362.287748611195</v>
      </c>
      <c r="K38" s="45">
        <f t="shared" si="9"/>
        <v>1169.593249350015</v>
      </c>
      <c r="L38" s="45">
        <f t="shared" si="9"/>
        <v>999.87537455840413</v>
      </c>
      <c r="M38" s="45">
        <f t="shared" si="9"/>
        <v>849.25579627025422</v>
      </c>
      <c r="N38" s="45">
        <f t="shared" si="9"/>
        <v>714.6825455025762</v>
      </c>
      <c r="O38" s="45">
        <f t="shared" si="9"/>
        <v>593.72105175214699</v>
      </c>
      <c r="P38" s="45">
        <f t="shared" si="9"/>
        <v>484.40553764385095</v>
      </c>
      <c r="Q38" s="45">
        <f t="shared" si="9"/>
        <v>385.13136468402882</v>
      </c>
    </row>
    <row r="39" spans="1:17">
      <c r="A39" s="46">
        <f>'a（自動）計算用'!G14</f>
        <v>10.983755820213897</v>
      </c>
      <c r="B39" s="45">
        <f t="shared" si="9"/>
        <v>4700.1428919390519</v>
      </c>
      <c r="C39" s="45">
        <f t="shared" si="9"/>
        <v>3890.7006723097402</v>
      </c>
      <c r="D39" s="45">
        <f t="shared" si="9"/>
        <v>3265.7868653392061</v>
      </c>
      <c r="E39" s="45">
        <f t="shared" si="9"/>
        <v>2768.757644226228</v>
      </c>
      <c r="F39" s="45">
        <f t="shared" si="9"/>
        <v>2364.0007803013887</v>
      </c>
      <c r="G39" s="45">
        <f t="shared" si="9"/>
        <v>2028.0035795336032</v>
      </c>
      <c r="H39" s="47">
        <f t="shared" si="9"/>
        <v>1744.6165445366919</v>
      </c>
      <c r="I39" s="45">
        <f t="shared" si="9"/>
        <v>1502.3803373462495</v>
      </c>
      <c r="J39" s="45">
        <f t="shared" si="9"/>
        <v>1292.9383798621607</v>
      </c>
      <c r="K39" s="45">
        <f t="shared" si="9"/>
        <v>1110.0532926718133</v>
      </c>
      <c r="L39" s="45">
        <f t="shared" si="9"/>
        <v>948.97516927943855</v>
      </c>
      <c r="M39" s="45">
        <f t="shared" si="9"/>
        <v>806.02311401362931</v>
      </c>
      <c r="N39" s="45">
        <f t="shared" si="9"/>
        <v>678.30052310159351</v>
      </c>
      <c r="O39" s="45">
        <f t="shared" si="9"/>
        <v>563.49676162401533</v>
      </c>
      <c r="P39" s="45">
        <f t="shared" si="9"/>
        <v>459.74612314909035</v>
      </c>
      <c r="Q39" s="45">
        <f t="shared" si="9"/>
        <v>365.52565579211517</v>
      </c>
    </row>
    <row r="40" spans="1:17">
      <c r="A40" s="46">
        <f>'a（自動）計算用'!G15</f>
        <v>11.389321692318051</v>
      </c>
      <c r="B40" s="45">
        <f t="shared" si="9"/>
        <v>4473.2485206163001</v>
      </c>
      <c r="C40" s="45">
        <f t="shared" si="9"/>
        <v>3702.8812584441043</v>
      </c>
      <c r="D40" s="45">
        <f t="shared" si="9"/>
        <v>3108.1344971620456</v>
      </c>
      <c r="E40" s="45">
        <f t="shared" si="9"/>
        <v>2635.0988301273651</v>
      </c>
      <c r="F40" s="45">
        <f t="shared" si="9"/>
        <v>2249.8811709225142</v>
      </c>
      <c r="G40" s="45">
        <f t="shared" si="9"/>
        <v>1930.1038756740181</v>
      </c>
      <c r="H40" s="47">
        <f t="shared" si="9"/>
        <v>1660.3970467101867</v>
      </c>
      <c r="I40" s="45">
        <f t="shared" si="9"/>
        <v>1429.8545333511267</v>
      </c>
      <c r="J40" s="45">
        <f t="shared" si="9"/>
        <v>1230.5231623671759</v>
      </c>
      <c r="K40" s="45">
        <f t="shared" si="9"/>
        <v>1056.4666571660118</v>
      </c>
      <c r="L40" s="45">
        <f t="shared" si="9"/>
        <v>903.16440790794104</v>
      </c>
      <c r="M40" s="45">
        <f t="shared" si="9"/>
        <v>767.11321022338927</v>
      </c>
      <c r="N40" s="45">
        <f t="shared" si="9"/>
        <v>645.55629078878894</v>
      </c>
      <c r="O40" s="45">
        <f t="shared" si="9"/>
        <v>536.29455811433832</v>
      </c>
      <c r="P40" s="45">
        <f t="shared" si="9"/>
        <v>437.55237075086262</v>
      </c>
      <c r="Q40" s="45">
        <f t="shared" si="9"/>
        <v>347.88029568710073</v>
      </c>
    </row>
    <row r="41" spans="1:17">
      <c r="A41" s="46">
        <f>'a（自動）計算用'!G16</f>
        <v>11.787981905817583</v>
      </c>
      <c r="B41" s="45">
        <f t="shared" si="9"/>
        <v>4268.0943500600115</v>
      </c>
      <c r="C41" s="45">
        <f t="shared" si="9"/>
        <v>3533.0580237761892</v>
      </c>
      <c r="D41" s="45">
        <f t="shared" si="9"/>
        <v>2965.5878106088885</v>
      </c>
      <c r="E41" s="45">
        <f t="shared" si="9"/>
        <v>2514.2467217910853</v>
      </c>
      <c r="F41" s="45">
        <f t="shared" si="9"/>
        <v>2146.696091143574</v>
      </c>
      <c r="G41" s="45">
        <f t="shared" si="9"/>
        <v>1841.5845685359416</v>
      </c>
      <c r="H41" s="47">
        <f t="shared" si="9"/>
        <v>1584.247157576594</v>
      </c>
      <c r="I41" s="45">
        <f t="shared" si="9"/>
        <v>1364.2778904586401</v>
      </c>
      <c r="J41" s="45">
        <f t="shared" si="9"/>
        <v>1174.0883460223513</v>
      </c>
      <c r="K41" s="45">
        <f t="shared" si="9"/>
        <v>1008.0144999088499</v>
      </c>
      <c r="L41" s="45">
        <f t="shared" si="9"/>
        <v>861.74306855548605</v>
      </c>
      <c r="M41" s="45">
        <f t="shared" si="9"/>
        <v>731.93151315450643</v>
      </c>
      <c r="N41" s="45">
        <f t="shared" si="9"/>
        <v>615.94949278197453</v>
      </c>
      <c r="O41" s="45">
        <f t="shared" si="9"/>
        <v>511.69877168827145</v>
      </c>
      <c r="P41" s="45">
        <f t="shared" si="9"/>
        <v>417.48514370487607</v>
      </c>
      <c r="Q41" s="45">
        <f t="shared" si="9"/>
        <v>331.92565038053266</v>
      </c>
    </row>
    <row r="42" spans="1:17">
      <c r="A42" s="46">
        <f>'a（自動）計算用'!G17</f>
        <v>12.179866342189856</v>
      </c>
      <c r="B42" s="45">
        <f t="shared" si="9"/>
        <v>4081.810055464236</v>
      </c>
      <c r="C42" s="45">
        <f t="shared" si="9"/>
        <v>3378.8549608294115</v>
      </c>
      <c r="D42" s="45">
        <f t="shared" si="9"/>
        <v>2836.152426090423</v>
      </c>
      <c r="E42" s="45">
        <f t="shared" si="9"/>
        <v>2404.5104698260816</v>
      </c>
      <c r="F42" s="45">
        <f t="shared" si="9"/>
        <v>2053.0018720725811</v>
      </c>
      <c r="G42" s="45">
        <f t="shared" si="9"/>
        <v>1761.2071789678407</v>
      </c>
      <c r="H42" s="47">
        <f t="shared" si="9"/>
        <v>1515.1014592837789</v>
      </c>
      <c r="I42" s="45">
        <f t="shared" si="9"/>
        <v>1304.732921764795</v>
      </c>
      <c r="J42" s="45">
        <f t="shared" si="9"/>
        <v>1122.8443477895526</v>
      </c>
      <c r="K42" s="45">
        <f t="shared" si="9"/>
        <v>964.01892374376507</v>
      </c>
      <c r="L42" s="45">
        <f t="shared" si="9"/>
        <v>824.13162267767871</v>
      </c>
      <c r="M42" s="45">
        <f t="shared" si="9"/>
        <v>699.98579348725286</v>
      </c>
      <c r="N42" s="45">
        <f t="shared" si="9"/>
        <v>589.0658985221844</v>
      </c>
      <c r="O42" s="45">
        <f t="shared" si="9"/>
        <v>489.36528116266157</v>
      </c>
      <c r="P42" s="45">
        <f t="shared" si="9"/>
        <v>399.2636801849365</v>
      </c>
      <c r="Q42" s="45">
        <f t="shared" si="9"/>
        <v>317.43849743403979</v>
      </c>
    </row>
    <row r="43" spans="1:17">
      <c r="A43" s="46">
        <f>'a（自動）計算用'!G18</f>
        <v>12.565102034178121</v>
      </c>
      <c r="B43" s="45">
        <f t="shared" si="9"/>
        <v>3912.000413689746</v>
      </c>
      <c r="C43" s="45">
        <f t="shared" si="9"/>
        <v>3238.2893434415282</v>
      </c>
      <c r="D43" s="45">
        <f t="shared" si="9"/>
        <v>2718.1640775518749</v>
      </c>
      <c r="E43" s="45">
        <f t="shared" si="9"/>
        <v>2304.4790974750867</v>
      </c>
      <c r="F43" s="45">
        <f t="shared" si="9"/>
        <v>1967.5938036612858</v>
      </c>
      <c r="G43" s="45">
        <f t="shared" si="9"/>
        <v>1687.9382232625574</v>
      </c>
      <c r="H43" s="47">
        <f t="shared" si="9"/>
        <v>1452.0708839858</v>
      </c>
      <c r="I43" s="45">
        <f t="shared" si="9"/>
        <v>1250.4540045575452</v>
      </c>
      <c r="J43" s="45">
        <f t="shared" si="9"/>
        <v>1076.1322779294155</v>
      </c>
      <c r="K43" s="45">
        <f t="shared" si="9"/>
        <v>923.91423835165165</v>
      </c>
      <c r="L43" s="45">
        <f t="shared" si="9"/>
        <v>789.84646640623885</v>
      </c>
      <c r="M43" s="45">
        <f t="shared" si="9"/>
        <v>670.86529664292243</v>
      </c>
      <c r="N43" s="45">
        <f t="shared" si="9"/>
        <v>564.55984168700331</v>
      </c>
      <c r="O43" s="45">
        <f t="shared" si="9"/>
        <v>469.00692495256271</v>
      </c>
      <c r="P43" s="45">
        <f t="shared" si="9"/>
        <v>382.65369060077938</v>
      </c>
      <c r="Q43" s="45">
        <f t="shared" si="9"/>
        <v>304.23256261535647</v>
      </c>
    </row>
    <row r="44" spans="1:17">
      <c r="A44" s="46">
        <f>'a（自動）計算用'!G19</f>
        <v>12.94381321069296</v>
      </c>
      <c r="B44" s="45">
        <f t="shared" si="9"/>
        <v>3756.6520046061923</v>
      </c>
      <c r="C44" s="45">
        <f t="shared" si="9"/>
        <v>3109.6944956763191</v>
      </c>
      <c r="D44" s="45">
        <f t="shared" si="9"/>
        <v>2610.2237860329697</v>
      </c>
      <c r="E44" s="45">
        <f t="shared" si="9"/>
        <v>2212.9665402917403</v>
      </c>
      <c r="F44" s="45">
        <f t="shared" si="9"/>
        <v>1889.4592088765316</v>
      </c>
      <c r="G44" s="45">
        <f t="shared" si="9"/>
        <v>1620.9089569318216</v>
      </c>
      <c r="H44" s="47">
        <f t="shared" si="9"/>
        <v>1394.408082899595</v>
      </c>
      <c r="I44" s="45">
        <f t="shared" si="9"/>
        <v>1200.7975578045261</v>
      </c>
      <c r="J44" s="45">
        <f t="shared" si="9"/>
        <v>1033.3982749485422</v>
      </c>
      <c r="K44" s="45">
        <f t="shared" si="9"/>
        <v>887.22492549899835</v>
      </c>
      <c r="L44" s="45">
        <f t="shared" si="9"/>
        <v>758.48108322603991</v>
      </c>
      <c r="M44" s="45">
        <f t="shared" si="9"/>
        <v>644.22474308414928</v>
      </c>
      <c r="N44" s="45">
        <f t="shared" si="9"/>
        <v>542.140755806637</v>
      </c>
      <c r="O44" s="45">
        <f t="shared" si="9"/>
        <v>450.38231556203607</v>
      </c>
      <c r="P44" s="45">
        <f t="shared" si="9"/>
        <v>367.45823155717613</v>
      </c>
      <c r="Q44" s="45">
        <f t="shared" si="9"/>
        <v>292.15126415017272</v>
      </c>
    </row>
    <row r="45" spans="1:17">
      <c r="A45" s="46">
        <f>'a（自動）計算用'!G20</f>
        <v>13.316121341690243</v>
      </c>
      <c r="B45" s="45">
        <f t="shared" si="9"/>
        <v>3614.0609033103733</v>
      </c>
      <c r="C45" s="45">
        <f t="shared" si="9"/>
        <v>2991.659936635891</v>
      </c>
      <c r="D45" s="45">
        <f t="shared" si="9"/>
        <v>2511.1476182584138</v>
      </c>
      <c r="E45" s="45">
        <f t="shared" si="9"/>
        <v>2128.9690511114572</v>
      </c>
      <c r="F45" s="45">
        <f t="shared" si="9"/>
        <v>1817.7410755181893</v>
      </c>
      <c r="G45" s="45">
        <f t="shared" si="9"/>
        <v>1559.3841755611302</v>
      </c>
      <c r="H45" s="47">
        <f t="shared" si="9"/>
        <v>1341.4805868332437</v>
      </c>
      <c r="I45" s="45">
        <f t="shared" si="9"/>
        <v>1155.2189292835096</v>
      </c>
      <c r="J45" s="45">
        <f t="shared" si="9"/>
        <v>994.17361481993942</v>
      </c>
      <c r="K45" s="45">
        <f t="shared" si="9"/>
        <v>853.54856179299543</v>
      </c>
      <c r="L45" s="45">
        <f t="shared" si="9"/>
        <v>729.69144478291651</v>
      </c>
      <c r="M45" s="45">
        <f t="shared" si="9"/>
        <v>619.77192832096375</v>
      </c>
      <c r="N45" s="45">
        <f t="shared" si="9"/>
        <v>521.56273917559702</v>
      </c>
      <c r="O45" s="45">
        <f t="shared" si="9"/>
        <v>433.28717065603774</v>
      </c>
      <c r="P45" s="45">
        <f t="shared" si="9"/>
        <v>353.51063304293888</v>
      </c>
      <c r="Q45" s="45">
        <f t="shared" si="9"/>
        <v>281.06208941451445</v>
      </c>
    </row>
    <row r="46" spans="1:17">
      <c r="A46" s="46">
        <f>'a（自動）計算用'!G21</f>
        <v>13.68214518307442</v>
      </c>
      <c r="B46" s="45">
        <f t="shared" si="9"/>
        <v>3482.7760819627138</v>
      </c>
      <c r="C46" s="45">
        <f t="shared" si="9"/>
        <v>2882.98452943552</v>
      </c>
      <c r="D46" s="45">
        <f t="shared" si="9"/>
        <v>2419.9273606975398</v>
      </c>
      <c r="E46" s="45">
        <f t="shared" si="9"/>
        <v>2051.6318592357338</v>
      </c>
      <c r="F46" s="45">
        <f t="shared" si="9"/>
        <v>1751.7095894031877</v>
      </c>
      <c r="G46" s="45">
        <f t="shared" si="9"/>
        <v>1502.7377940036445</v>
      </c>
      <c r="H46" s="47">
        <f t="shared" si="9"/>
        <v>1292.74979786883</v>
      </c>
      <c r="I46" s="45">
        <f t="shared" si="9"/>
        <v>1113.254304224341</v>
      </c>
      <c r="J46" s="45">
        <f t="shared" si="9"/>
        <v>958.05914168235597</v>
      </c>
      <c r="K46" s="45">
        <f t="shared" si="9"/>
        <v>822.54245164584665</v>
      </c>
      <c r="L46" s="45">
        <f t="shared" si="9"/>
        <v>703.18458351793527</v>
      </c>
      <c r="M46" s="45">
        <f t="shared" si="9"/>
        <v>597.2580169445996</v>
      </c>
      <c r="N46" s="45">
        <f t="shared" si="9"/>
        <v>502.61638689593707</v>
      </c>
      <c r="O46" s="45">
        <f t="shared" si="9"/>
        <v>417.54752754717185</v>
      </c>
      <c r="P46" s="45">
        <f t="shared" si="9"/>
        <v>340.6689622617327</v>
      </c>
      <c r="Q46" s="45">
        <f t="shared" si="9"/>
        <v>270.85219334923625</v>
      </c>
    </row>
    <row r="47" spans="1:17">
      <c r="A47" s="46">
        <f>'a（自動）計算用'!G22</f>
        <v>14.042000821672845</v>
      </c>
      <c r="B47" s="45">
        <f t="shared" si="9"/>
        <v>3361.554699844793</v>
      </c>
      <c r="C47" s="45">
        <f t="shared" si="9"/>
        <v>2782.6394710515747</v>
      </c>
      <c r="D47" s="45">
        <f t="shared" si="9"/>
        <v>2335.699453882637</v>
      </c>
      <c r="E47" s="45">
        <f t="shared" si="9"/>
        <v>1980.2228327233088</v>
      </c>
      <c r="F47" s="45">
        <f t="shared" si="9"/>
        <v>1690.7396468919819</v>
      </c>
      <c r="G47" s="45">
        <f t="shared" si="9"/>
        <v>1450.433555068106</v>
      </c>
      <c r="H47" s="47">
        <f t="shared" si="9"/>
        <v>1247.7543937594712</v>
      </c>
      <c r="I47" s="45">
        <f t="shared" si="9"/>
        <v>1074.5064139692925</v>
      </c>
      <c r="J47" s="45">
        <f t="shared" si="9"/>
        <v>924.71296880982527</v>
      </c>
      <c r="K47" s="45">
        <f t="shared" si="9"/>
        <v>793.91306793221406</v>
      </c>
      <c r="L47" s="45">
        <f t="shared" si="9"/>
        <v>678.70956557477166</v>
      </c>
      <c r="M47" s="45">
        <f t="shared" si="9"/>
        <v>576.46987536122469</v>
      </c>
      <c r="N47" s="45">
        <f t="shared" si="9"/>
        <v>485.12233856759747</v>
      </c>
      <c r="O47" s="45">
        <f t="shared" si="9"/>
        <v>403.01438295274119</v>
      </c>
      <c r="P47" s="45">
        <f t="shared" si="9"/>
        <v>328.81165031339395</v>
      </c>
      <c r="Q47" s="45">
        <f t="shared" si="9"/>
        <v>261.42492141019108</v>
      </c>
    </row>
    <row r="48" spans="1:17">
      <c r="A48" s="46">
        <f>'a（自動）計算用'!G23</f>
        <v>14.395801720323295</v>
      </c>
      <c r="B48" s="45">
        <f t="shared" si="9"/>
        <v>3249.3264826658638</v>
      </c>
      <c r="C48" s="45">
        <f t="shared" si="9"/>
        <v>2689.7388060996536</v>
      </c>
      <c r="D48" s="45">
        <f t="shared" si="9"/>
        <v>2257.720242184208</v>
      </c>
      <c r="E48" s="45">
        <f t="shared" si="9"/>
        <v>1914.1114949712244</v>
      </c>
      <c r="F48" s="45">
        <f t="shared" si="9"/>
        <v>1634.2929389763913</v>
      </c>
      <c r="G48" s="45">
        <f t="shared" si="9"/>
        <v>1402.0096600086842</v>
      </c>
      <c r="H48" s="47">
        <f t="shared" si="9"/>
        <v>1206.0971061076393</v>
      </c>
      <c r="I48" s="45">
        <f t="shared" si="9"/>
        <v>1038.6331499725275</v>
      </c>
      <c r="J48" s="45">
        <f t="shared" si="9"/>
        <v>893.84067989643847</v>
      </c>
      <c r="K48" s="45">
        <f t="shared" si="9"/>
        <v>767.40763929432796</v>
      </c>
      <c r="L48" s="45">
        <f t="shared" si="9"/>
        <v>656.0502988580173</v>
      </c>
      <c r="M48" s="45">
        <f t="shared" si="9"/>
        <v>557.22396323248938</v>
      </c>
      <c r="N48" s="45">
        <f t="shared" si="9"/>
        <v>468.92613769255945</v>
      </c>
      <c r="O48" s="45">
        <f t="shared" si="9"/>
        <v>389.55942245534374</v>
      </c>
      <c r="P48" s="45">
        <f t="shared" si="9"/>
        <v>317.83400794332107</v>
      </c>
      <c r="Q48" s="45">
        <f t="shared" si="9"/>
        <v>252.69703938067596</v>
      </c>
    </row>
    <row r="49" spans="1:17">
      <c r="A49" s="46">
        <f>'a（自動）計算用'!G24</f>
        <v>14.743658763112865</v>
      </c>
      <c r="B49" s="45">
        <f t="shared" si="9"/>
        <v>3145.1651177315775</v>
      </c>
      <c r="C49" s="45">
        <f t="shared" si="9"/>
        <v>2603.5157482276118</v>
      </c>
      <c r="D49" s="45">
        <f t="shared" si="9"/>
        <v>2185.3460983977284</v>
      </c>
      <c r="E49" s="45">
        <f t="shared" si="9"/>
        <v>1852.7521741962205</v>
      </c>
      <c r="F49" s="45">
        <f t="shared" si="9"/>
        <v>1581.903564090743</v>
      </c>
      <c r="G49" s="45">
        <f t="shared" si="9"/>
        <v>1357.0664261980435</v>
      </c>
      <c r="H49" s="47">
        <f t="shared" si="9"/>
        <v>1167.4341027173509</v>
      </c>
      <c r="I49" s="45">
        <f t="shared" si="9"/>
        <v>1005.3384203895598</v>
      </c>
      <c r="J49" s="45">
        <f t="shared" si="9"/>
        <v>865.18746029893657</v>
      </c>
      <c r="K49" s="45">
        <f t="shared" si="9"/>
        <v>742.80739441394451</v>
      </c>
      <c r="L49" s="45">
        <f t="shared" si="9"/>
        <v>635.01975761842698</v>
      </c>
      <c r="M49" s="45">
        <f t="shared" si="9"/>
        <v>539.36142805973282</v>
      </c>
      <c r="N49" s="45">
        <f t="shared" si="9"/>
        <v>453.89410357226177</v>
      </c>
      <c r="O49" s="45">
        <f t="shared" si="9"/>
        <v>377.07159109015885</v>
      </c>
      <c r="P49" s="45">
        <f t="shared" si="9"/>
        <v>307.64542755088553</v>
      </c>
      <c r="Q49" s="45">
        <f t="shared" si="9"/>
        <v>244.5965088008281</v>
      </c>
    </row>
    <row r="50" spans="1:17">
      <c r="A50" s="46">
        <f>'a（自動）計算用'!G25</f>
        <v>15.085680300802451</v>
      </c>
      <c r="B50" s="45">
        <f t="shared" si="9"/>
        <v>3048.2651128654461</v>
      </c>
      <c r="C50" s="45">
        <f t="shared" si="9"/>
        <v>2523.3035243128747</v>
      </c>
      <c r="D50" s="45">
        <f t="shared" si="9"/>
        <v>2118.017344694123</v>
      </c>
      <c r="E50" s="45">
        <f t="shared" si="9"/>
        <v>1795.6703715006486</v>
      </c>
      <c r="F50" s="45">
        <f t="shared" si="9"/>
        <v>1533.1663889917454</v>
      </c>
      <c r="G50" s="45">
        <f t="shared" si="9"/>
        <v>1315.2563022840732</v>
      </c>
      <c r="H50" s="47">
        <f t="shared" si="9"/>
        <v>1131.4663980024427</v>
      </c>
      <c r="I50" s="45">
        <f t="shared" si="9"/>
        <v>974.36475313163271</v>
      </c>
      <c r="J50" s="45">
        <f t="shared" si="9"/>
        <v>838.53173127522507</v>
      </c>
      <c r="K50" s="45">
        <f t="shared" si="9"/>
        <v>719.92209668266889</v>
      </c>
      <c r="L50" s="45">
        <f t="shared" si="9"/>
        <v>615.45531018881297</v>
      </c>
      <c r="M50" s="45">
        <f t="shared" si="9"/>
        <v>522.74413674203981</v>
      </c>
      <c r="N50" s="45">
        <f t="shared" si="9"/>
        <v>439.90999170579727</v>
      </c>
      <c r="O50" s="45">
        <f t="shared" si="9"/>
        <v>365.45431897763166</v>
      </c>
      <c r="P50" s="45">
        <f t="shared" si="9"/>
        <v>298.16711963672913</v>
      </c>
      <c r="Q50" s="45">
        <f t="shared" si="9"/>
        <v>237.06068730789059</v>
      </c>
    </row>
    <row r="51" spans="1:17">
      <c r="A51" s="46">
        <f>'a（自動）計算用'!G26</f>
        <v>15.421972196466548</v>
      </c>
      <c r="B51" s="45">
        <f t="shared" si="9"/>
        <v>2957.9229457675328</v>
      </c>
      <c r="C51" s="45">
        <f t="shared" si="9"/>
        <v>2448.5197702128457</v>
      </c>
      <c r="D51" s="45">
        <f t="shared" si="9"/>
        <v>2055.2451546824855</v>
      </c>
      <c r="E51" s="45">
        <f t="shared" si="9"/>
        <v>1742.4516563468383</v>
      </c>
      <c r="F51" s="45">
        <f t="shared" si="9"/>
        <v>1487.7275675721103</v>
      </c>
      <c r="G51" s="45">
        <f t="shared" si="9"/>
        <v>1276.2757345716295</v>
      </c>
      <c r="H51" s="47">
        <f t="shared" si="9"/>
        <v>1097.9328559353219</v>
      </c>
      <c r="I51" s="45">
        <f t="shared" si="9"/>
        <v>945.48727033979378</v>
      </c>
      <c r="J51" s="45">
        <f t="shared" si="9"/>
        <v>813.67996445742438</v>
      </c>
      <c r="K51" s="45">
        <f t="shared" si="9"/>
        <v>698.58559216359606</v>
      </c>
      <c r="L51" s="45">
        <f t="shared" si="9"/>
        <v>597.21491297411376</v>
      </c>
      <c r="M51" s="45">
        <f t="shared" si="9"/>
        <v>507.25144289737278</v>
      </c>
      <c r="N51" s="45">
        <f t="shared" si="9"/>
        <v>426.87227336201192</v>
      </c>
      <c r="O51" s="45">
        <f t="shared" si="9"/>
        <v>354.62326133360165</v>
      </c>
      <c r="P51" s="45">
        <f t="shared" si="9"/>
        <v>289.3302689206825</v>
      </c>
      <c r="Q51" s="45">
        <f t="shared" si="9"/>
        <v>230.03486263971286</v>
      </c>
    </row>
    <row r="52" spans="1:17">
      <c r="A52" s="46">
        <f>'a（自動）計算用'!G27</f>
        <v>15.752637871373446</v>
      </c>
      <c r="B52" s="45">
        <f t="shared" si="9"/>
        <v>2873.5216086957357</v>
      </c>
      <c r="C52" s="45">
        <f t="shared" si="9"/>
        <v>2378.6537371072845</v>
      </c>
      <c r="D52" s="45">
        <f t="shared" si="9"/>
        <v>1996.6008146351073</v>
      </c>
      <c r="E52" s="45">
        <f t="shared" si="9"/>
        <v>1692.7325621462694</v>
      </c>
      <c r="F52" s="45">
        <f t="shared" si="9"/>
        <v>1445.2767673978428</v>
      </c>
      <c r="G52" s="45">
        <f t="shared" si="9"/>
        <v>1239.8584984078984</v>
      </c>
      <c r="H52" s="47">
        <f t="shared" si="9"/>
        <v>1066.6044532842</v>
      </c>
      <c r="I52" s="45">
        <f t="shared" si="9"/>
        <v>918.50874815914403</v>
      </c>
      <c r="J52" s="45">
        <f t="shared" si="9"/>
        <v>790.46243032692712</v>
      </c>
      <c r="K52" s="45">
        <f t="shared" si="9"/>
        <v>678.65215944112833</v>
      </c>
      <c r="L52" s="45">
        <f t="shared" si="9"/>
        <v>580.17398996888221</v>
      </c>
      <c r="M52" s="45">
        <f t="shared" si="9"/>
        <v>492.77753644440151</v>
      </c>
      <c r="N52" s="45">
        <f t="shared" si="9"/>
        <v>414.69190514715206</v>
      </c>
      <c r="O52" s="45">
        <f t="shared" si="9"/>
        <v>344.50444554222184</v>
      </c>
      <c r="P52" s="45">
        <f t="shared" si="9"/>
        <v>281.07452257435176</v>
      </c>
      <c r="Q52" s="45">
        <f t="shared" si="9"/>
        <v>223.47105068926973</v>
      </c>
    </row>
    <row r="53" spans="1:17">
      <c r="A53" s="46">
        <f>'a（自動）計算用'!G28</f>
        <v>16.077778351126042</v>
      </c>
      <c r="B53" s="45">
        <f t="shared" si="9"/>
        <v>2794.5178597196073</v>
      </c>
      <c r="C53" s="45">
        <f t="shared" si="9"/>
        <v>2313.2557382967411</v>
      </c>
      <c r="D53" s="45">
        <f t="shared" si="9"/>
        <v>1941.7068653125677</v>
      </c>
      <c r="E53" s="45">
        <f t="shared" si="9"/>
        <v>1646.1930762350348</v>
      </c>
      <c r="F53" s="45">
        <f t="shared" si="9"/>
        <v>1405.5407575529905</v>
      </c>
      <c r="G53" s="45">
        <f t="shared" si="9"/>
        <v>1205.7701973915725</v>
      </c>
      <c r="H53" s="47">
        <f t="shared" si="9"/>
        <v>1037.2795474860029</v>
      </c>
      <c r="I53" s="45">
        <f t="shared" si="9"/>
        <v>893.25554165728647</v>
      </c>
      <c r="J53" s="45">
        <f t="shared" si="9"/>
        <v>768.72969122671395</v>
      </c>
      <c r="K53" s="45">
        <f t="shared" si="9"/>
        <v>659.9934986938614</v>
      </c>
      <c r="L53" s="45">
        <f t="shared" si="9"/>
        <v>564.22285874116722</v>
      </c>
      <c r="M53" s="45">
        <f t="shared" si="9"/>
        <v>479.22925733192977</v>
      </c>
      <c r="N53" s="45">
        <f t="shared" si="9"/>
        <v>403.29048917118223</v>
      </c>
      <c r="O53" s="45">
        <f t="shared" si="9"/>
        <v>335.03274271791918</v>
      </c>
      <c r="P53" s="45">
        <f t="shared" si="9"/>
        <v>273.34674319804549</v>
      </c>
      <c r="Q53" s="45">
        <f t="shared" si="9"/>
        <v>217.32700404675978</v>
      </c>
    </row>
    <row r="54" spans="1:17">
      <c r="A54" s="46">
        <f>'a（自動）計算用'!G29</f>
        <v>16.397492312078484</v>
      </c>
      <c r="B54" s="45">
        <f t="shared" ref="B54:Q69" si="10">B$25*$A54^B$24</f>
        <v>2720.4316463087689</v>
      </c>
      <c r="C54" s="45">
        <f t="shared" si="10"/>
        <v>2251.9283942236943</v>
      </c>
      <c r="D54" s="45">
        <f t="shared" si="10"/>
        <v>1890.2297531858733</v>
      </c>
      <c r="E54" s="45">
        <f t="shared" si="10"/>
        <v>1602.5504095270001</v>
      </c>
      <c r="F54" s="45">
        <f t="shared" si="10"/>
        <v>1368.278089089619</v>
      </c>
      <c r="G54" s="45">
        <f t="shared" si="10"/>
        <v>1173.8036998944538</v>
      </c>
      <c r="H54" s="47">
        <f t="shared" si="10"/>
        <v>1009.7799508545266</v>
      </c>
      <c r="I54" s="45">
        <f t="shared" si="10"/>
        <v>869.5742041201288</v>
      </c>
      <c r="J54" s="45">
        <f t="shared" si="10"/>
        <v>748.34969195013582</v>
      </c>
      <c r="K54" s="45">
        <f t="shared" si="10"/>
        <v>642.49623381722711</v>
      </c>
      <c r="L54" s="45">
        <f t="shared" si="10"/>
        <v>549.26459501829174</v>
      </c>
      <c r="M54" s="45">
        <f t="shared" si="10"/>
        <v>466.52428179995258</v>
      </c>
      <c r="N54" s="45">
        <f t="shared" si="10"/>
        <v>392.59874671429361</v>
      </c>
      <c r="O54" s="45">
        <f t="shared" si="10"/>
        <v>326.15059970699252</v>
      </c>
      <c r="P54" s="45">
        <f t="shared" si="10"/>
        <v>266.09997428537162</v>
      </c>
      <c r="Q54" s="45">
        <f t="shared" si="10"/>
        <v>211.56538948210573</v>
      </c>
    </row>
    <row r="55" spans="1:17">
      <c r="A55" s="46">
        <f>'a（自動）計算用'!G30</f>
        <v>16.71187612803854</v>
      </c>
      <c r="B55" s="45">
        <f t="shared" si="10"/>
        <v>2650.8372837239031</v>
      </c>
      <c r="C55" s="45">
        <f t="shared" si="10"/>
        <v>2194.3193300902849</v>
      </c>
      <c r="D55" s="45">
        <f t="shared" si="10"/>
        <v>1841.8737009430563</v>
      </c>
      <c r="E55" s="45">
        <f t="shared" si="10"/>
        <v>1561.5537998851164</v>
      </c>
      <c r="F55" s="45">
        <f t="shared" si="10"/>
        <v>1333.274658079604</v>
      </c>
      <c r="G55" s="45">
        <f t="shared" si="10"/>
        <v>1143.7753327400158</v>
      </c>
      <c r="H55" s="47">
        <f t="shared" si="10"/>
        <v>983.94765614274763</v>
      </c>
      <c r="I55" s="45">
        <f t="shared" si="10"/>
        <v>847.32866726273483</v>
      </c>
      <c r="J55" s="45">
        <f t="shared" si="10"/>
        <v>729.20533304940159</v>
      </c>
      <c r="K55" s="45">
        <f t="shared" si="10"/>
        <v>626.05982898553145</v>
      </c>
      <c r="L55" s="45">
        <f t="shared" si="10"/>
        <v>535.2132515733648</v>
      </c>
      <c r="M55" s="45">
        <f t="shared" si="10"/>
        <v>454.5896095701674</v>
      </c>
      <c r="N55" s="45">
        <f t="shared" si="10"/>
        <v>382.55524513752312</v>
      </c>
      <c r="O55" s="45">
        <f t="shared" si="10"/>
        <v>317.80698147123269</v>
      </c>
      <c r="P55" s="45">
        <f t="shared" si="10"/>
        <v>259.29257733446224</v>
      </c>
      <c r="Q55" s="45">
        <f t="shared" si="10"/>
        <v>206.15310189678667</v>
      </c>
    </row>
    <row r="56" spans="1:17">
      <c r="A56" s="46">
        <f>'a（自動）計算用'!G31</f>
        <v>17.021023917260301</v>
      </c>
      <c r="B56" s="45">
        <f t="shared" si="10"/>
        <v>2585.3560595581976</v>
      </c>
      <c r="C56" s="45">
        <f t="shared" si="10"/>
        <v>2140.115054019846</v>
      </c>
      <c r="D56" s="45">
        <f t="shared" si="10"/>
        <v>1796.3755689238253</v>
      </c>
      <c r="E56" s="45">
        <f t="shared" si="10"/>
        <v>1522.9801556086779</v>
      </c>
      <c r="F56" s="45">
        <f t="shared" si="10"/>
        <v>1300.3399859681874</v>
      </c>
      <c r="G56" s="45">
        <f t="shared" si="10"/>
        <v>1115.5216902330944</v>
      </c>
      <c r="H56" s="47">
        <f t="shared" si="10"/>
        <v>959.64209146897326</v>
      </c>
      <c r="I56" s="45">
        <f t="shared" si="10"/>
        <v>826.39787730299975</v>
      </c>
      <c r="J56" s="45">
        <f t="shared" si="10"/>
        <v>711.19243645653432</v>
      </c>
      <c r="K56" s="45">
        <f t="shared" si="10"/>
        <v>610.59484203418049</v>
      </c>
      <c r="L56" s="45">
        <f t="shared" si="10"/>
        <v>521.99236505652118</v>
      </c>
      <c r="M56" s="45">
        <f t="shared" si="10"/>
        <v>443.36029560569506</v>
      </c>
      <c r="N56" s="45">
        <f t="shared" si="10"/>
        <v>373.10533060809337</v>
      </c>
      <c r="O56" s="45">
        <f t="shared" si="10"/>
        <v>309.95648445169877</v>
      </c>
      <c r="P56" s="45">
        <f t="shared" si="10"/>
        <v>252.88750845860517</v>
      </c>
      <c r="Q56" s="45">
        <f t="shared" si="10"/>
        <v>201.06068918603916</v>
      </c>
    </row>
    <row r="57" spans="1:17">
      <c r="A57" s="46">
        <f>'a（自動）計算用'!G32</f>
        <v>17.325027589726368</v>
      </c>
      <c r="B57" s="45">
        <f t="shared" si="10"/>
        <v>2523.6500039932766</v>
      </c>
      <c r="C57" s="45">
        <f t="shared" si="10"/>
        <v>2089.0358001776349</v>
      </c>
      <c r="D57" s="45">
        <f t="shared" si="10"/>
        <v>1753.5005265242798</v>
      </c>
      <c r="E57" s="45">
        <f t="shared" si="10"/>
        <v>1486.6303856190386</v>
      </c>
      <c r="F57" s="45">
        <f t="shared" si="10"/>
        <v>1269.3040862394851</v>
      </c>
      <c r="G57" s="45">
        <f t="shared" si="10"/>
        <v>1088.8969461685726</v>
      </c>
      <c r="H57" s="47">
        <f t="shared" si="10"/>
        <v>936.73780793723404</v>
      </c>
      <c r="I57" s="45">
        <f t="shared" si="10"/>
        <v>806.67380365091435</v>
      </c>
      <c r="J57" s="45">
        <f t="shared" si="10"/>
        <v>694.21803177479092</v>
      </c>
      <c r="K57" s="45">
        <f t="shared" si="10"/>
        <v>596.02145315379028</v>
      </c>
      <c r="L57" s="45">
        <f t="shared" si="10"/>
        <v>509.53369818796369</v>
      </c>
      <c r="M57" s="45">
        <f t="shared" si="10"/>
        <v>432.77838177808877</v>
      </c>
      <c r="N57" s="45">
        <f t="shared" si="10"/>
        <v>364.20022905469057</v>
      </c>
      <c r="O57" s="45">
        <f t="shared" si="10"/>
        <v>302.55858968916749</v>
      </c>
      <c r="P57" s="45">
        <f t="shared" si="10"/>
        <v>246.85170902164575</v>
      </c>
      <c r="Q57" s="45">
        <f t="shared" si="10"/>
        <v>196.26186775756824</v>
      </c>
    </row>
    <row r="58" spans="1:17">
      <c r="A58" s="46">
        <f>'a（自動）計算用'!G33</f>
        <v>17.623976894713106</v>
      </c>
      <c r="B58" s="45">
        <f t="shared" si="10"/>
        <v>2465.4166180758589</v>
      </c>
      <c r="C58" s="45">
        <f t="shared" si="10"/>
        <v>2040.8311649253014</v>
      </c>
      <c r="D58" s="45">
        <f t="shared" si="10"/>
        <v>1713.038389260433</v>
      </c>
      <c r="E58" s="45">
        <f t="shared" si="10"/>
        <v>1452.3262939956649</v>
      </c>
      <c r="F58" s="45">
        <f t="shared" si="10"/>
        <v>1240.0148129315467</v>
      </c>
      <c r="G58" s="45">
        <f t="shared" si="10"/>
        <v>1063.7705792039797</v>
      </c>
      <c r="H58" s="47">
        <f t="shared" si="10"/>
        <v>915.12252285937893</v>
      </c>
      <c r="I58" s="45">
        <f t="shared" si="10"/>
        <v>788.05975382500981</v>
      </c>
      <c r="J58" s="45">
        <f t="shared" si="10"/>
        <v>678.19890610712594</v>
      </c>
      <c r="K58" s="45">
        <f t="shared" si="10"/>
        <v>582.26821984424089</v>
      </c>
      <c r="L58" s="45">
        <f t="shared" si="10"/>
        <v>497.77617537871612</v>
      </c>
      <c r="M58" s="45">
        <f t="shared" si="10"/>
        <v>422.79199282442221</v>
      </c>
      <c r="N58" s="45">
        <f t="shared" si="10"/>
        <v>355.79628537938117</v>
      </c>
      <c r="O58" s="45">
        <f t="shared" si="10"/>
        <v>295.57703080100168</v>
      </c>
      <c r="P58" s="45">
        <f t="shared" si="10"/>
        <v>241.15558998252169</v>
      </c>
      <c r="Q58" s="45">
        <f t="shared" si="10"/>
        <v>191.73311255462207</v>
      </c>
    </row>
    <row r="59" spans="1:17">
      <c r="A59" s="46">
        <f>'a（自動）計算用'!G34</f>
        <v>17.917959468627128</v>
      </c>
      <c r="B59" s="45">
        <f t="shared" si="10"/>
        <v>2410.3843933836392</v>
      </c>
      <c r="C59" s="45">
        <f t="shared" si="10"/>
        <v>1995.2763980742907</v>
      </c>
      <c r="D59" s="45">
        <f t="shared" si="10"/>
        <v>1674.8005057104497</v>
      </c>
      <c r="E59" s="45">
        <f t="shared" si="10"/>
        <v>1419.9079407033253</v>
      </c>
      <c r="F59" s="45">
        <f t="shared" si="10"/>
        <v>1212.3356071913872</v>
      </c>
      <c r="G59" s="45">
        <f t="shared" si="10"/>
        <v>1040.025439698343</v>
      </c>
      <c r="H59" s="47">
        <f t="shared" si="10"/>
        <v>894.69545672797074</v>
      </c>
      <c r="I59" s="45">
        <f t="shared" si="10"/>
        <v>770.46894133294484</v>
      </c>
      <c r="J59" s="45">
        <f t="shared" si="10"/>
        <v>663.06037158388847</v>
      </c>
      <c r="K59" s="45">
        <f t="shared" si="10"/>
        <v>569.27101877458335</v>
      </c>
      <c r="L59" s="45">
        <f t="shared" si="10"/>
        <v>486.66497813560886</v>
      </c>
      <c r="M59" s="45">
        <f t="shared" si="10"/>
        <v>413.35456801897743</v>
      </c>
      <c r="N59" s="45">
        <f t="shared" si="10"/>
        <v>347.85431687876456</v>
      </c>
      <c r="O59" s="45">
        <f t="shared" si="10"/>
        <v>288.97925683710474</v>
      </c>
      <c r="P59" s="45">
        <f t="shared" si="10"/>
        <v>235.77259364981239</v>
      </c>
      <c r="Q59" s="45">
        <f t="shared" si="10"/>
        <v>187.45330862465605</v>
      </c>
    </row>
    <row r="60" spans="1:17">
      <c r="A60" s="46">
        <f>'a（自動）計算用'!G35</f>
        <v>18.207060883095494</v>
      </c>
      <c r="B60" s="45">
        <f t="shared" si="10"/>
        <v>2358.3089886286079</v>
      </c>
      <c r="C60" s="45">
        <f t="shared" si="10"/>
        <v>1952.1692379412048</v>
      </c>
      <c r="D60" s="45">
        <f t="shared" si="10"/>
        <v>1638.6171009148472</v>
      </c>
      <c r="E60" s="45">
        <f t="shared" si="10"/>
        <v>1389.2313893076328</v>
      </c>
      <c r="F60" s="45">
        <f t="shared" si="10"/>
        <v>1186.1435742456363</v>
      </c>
      <c r="G60" s="45">
        <f t="shared" si="10"/>
        <v>1017.5561000044394</v>
      </c>
      <c r="H60" s="47">
        <f t="shared" si="10"/>
        <v>875.36591403366526</v>
      </c>
      <c r="I60" s="45">
        <f t="shared" si="10"/>
        <v>753.82326353930023</v>
      </c>
      <c r="J60" s="45">
        <f t="shared" si="10"/>
        <v>648.73521360409359</v>
      </c>
      <c r="K60" s="45">
        <f t="shared" si="10"/>
        <v>556.97214279473155</v>
      </c>
      <c r="L60" s="45">
        <f t="shared" si="10"/>
        <v>476.15077310421384</v>
      </c>
      <c r="M60" s="45">
        <f t="shared" si="10"/>
        <v>404.4242055025191</v>
      </c>
      <c r="N60" s="45">
        <f t="shared" si="10"/>
        <v>340.33906147096729</v>
      </c>
      <c r="O60" s="45">
        <f t="shared" si="10"/>
        <v>282.73597389563355</v>
      </c>
      <c r="P60" s="45">
        <f t="shared" si="10"/>
        <v>230.67881969485327</v>
      </c>
      <c r="Q60" s="45">
        <f t="shared" si="10"/>
        <v>183.40345377739845</v>
      </c>
    </row>
    <row r="61" spans="1:17">
      <c r="A61" s="46">
        <f>'a（自動）計算用'!G36</f>
        <v>18.491364693287018</v>
      </c>
      <c r="B61" s="45">
        <f t="shared" si="10"/>
        <v>2308.9699541224199</v>
      </c>
      <c r="C61" s="45">
        <f t="shared" si="10"/>
        <v>1911.327199914326</v>
      </c>
      <c r="D61" s="45">
        <f t="shared" si="10"/>
        <v>1604.3350004461206</v>
      </c>
      <c r="E61" s="45">
        <f t="shared" si="10"/>
        <v>1360.1667774248667</v>
      </c>
      <c r="F61" s="45">
        <f t="shared" si="10"/>
        <v>1161.3278359258538</v>
      </c>
      <c r="G61" s="45">
        <f t="shared" si="10"/>
        <v>996.26744115092072</v>
      </c>
      <c r="H61" s="47">
        <f t="shared" si="10"/>
        <v>857.05206744006716</v>
      </c>
      <c r="I61" s="45">
        <f t="shared" si="10"/>
        <v>738.05225465510784</v>
      </c>
      <c r="J61" s="45">
        <f t="shared" si="10"/>
        <v>635.16278978527725</v>
      </c>
      <c r="K61" s="45">
        <f t="shared" si="10"/>
        <v>545.31952733813068</v>
      </c>
      <c r="L61" s="45">
        <f t="shared" si="10"/>
        <v>466.18905072702938</v>
      </c>
      <c r="M61" s="45">
        <f t="shared" si="10"/>
        <v>395.96310056392076</v>
      </c>
      <c r="N61" s="45">
        <f t="shared" si="10"/>
        <v>333.21870498728003</v>
      </c>
      <c r="O61" s="45">
        <f t="shared" si="10"/>
        <v>276.82075242150034</v>
      </c>
      <c r="P61" s="45">
        <f t="shared" si="10"/>
        <v>225.85270475416877</v>
      </c>
      <c r="Q61" s="45">
        <f t="shared" si="10"/>
        <v>179.56640384962833</v>
      </c>
    </row>
    <row r="62" spans="1:17">
      <c r="A62" s="46">
        <f>'a（自動）計算用'!G37</f>
        <v>18.770952486436215</v>
      </c>
      <c r="B62" s="45">
        <f t="shared" si="10"/>
        <v>2262.1679151588951</v>
      </c>
      <c r="C62" s="45">
        <f t="shared" si="10"/>
        <v>1872.5852449041602</v>
      </c>
      <c r="D62" s="45">
        <f t="shared" si="10"/>
        <v>1571.8156733464466</v>
      </c>
      <c r="E62" s="45">
        <f t="shared" si="10"/>
        <v>1332.5966575104542</v>
      </c>
      <c r="F62" s="45">
        <f t="shared" si="10"/>
        <v>1137.788114012458</v>
      </c>
      <c r="G62" s="45">
        <f t="shared" si="10"/>
        <v>976.07343753663008</v>
      </c>
      <c r="H62" s="47">
        <f t="shared" si="10"/>
        <v>839.67991230115581</v>
      </c>
      <c r="I62" s="45">
        <f t="shared" si="10"/>
        <v>723.0921854182543</v>
      </c>
      <c r="J62" s="45">
        <f t="shared" si="10"/>
        <v>622.28825515452672</v>
      </c>
      <c r="K62" s="45">
        <f t="shared" si="10"/>
        <v>534.26608520888885</v>
      </c>
      <c r="L62" s="45">
        <f t="shared" si="10"/>
        <v>456.73955655862744</v>
      </c>
      <c r="M62" s="45">
        <f t="shared" si="10"/>
        <v>387.93706262106053</v>
      </c>
      <c r="N62" s="45">
        <f t="shared" si="10"/>
        <v>326.46447469236159</v>
      </c>
      <c r="O62" s="45">
        <f t="shared" si="10"/>
        <v>271.20968952411954</v>
      </c>
      <c r="P62" s="45">
        <f t="shared" si="10"/>
        <v>221.27474692104502</v>
      </c>
      <c r="Q62" s="45">
        <f t="shared" si="10"/>
        <v>175.92665365950316</v>
      </c>
    </row>
    <row r="63" spans="1:17">
      <c r="A63" s="46">
        <f>'a（自動）計算用'!G38</f>
        <v>19.045903930536912</v>
      </c>
      <c r="B63" s="45">
        <f t="shared" si="10"/>
        <v>2217.7221414275837</v>
      </c>
      <c r="C63" s="45">
        <f t="shared" si="10"/>
        <v>1835.7937673441236</v>
      </c>
      <c r="D63" s="45">
        <f t="shared" si="10"/>
        <v>1540.9335432902531</v>
      </c>
      <c r="E63" s="45">
        <f t="shared" si="10"/>
        <v>1306.4145650504206</v>
      </c>
      <c r="F63" s="45">
        <f t="shared" si="10"/>
        <v>1115.4335077382277</v>
      </c>
      <c r="G63" s="45">
        <f t="shared" si="10"/>
        <v>956.89610818844619</v>
      </c>
      <c r="H63" s="47">
        <f t="shared" si="10"/>
        <v>823.18236446715991</v>
      </c>
      <c r="I63" s="45">
        <f t="shared" si="10"/>
        <v>708.88528616704559</v>
      </c>
      <c r="J63" s="45">
        <f t="shared" si="10"/>
        <v>610.06189353083255</v>
      </c>
      <c r="K63" s="45">
        <f t="shared" si="10"/>
        <v>523.76913253955536</v>
      </c>
      <c r="L63" s="45">
        <f t="shared" si="10"/>
        <v>447.76580052181328</v>
      </c>
      <c r="M63" s="45">
        <f t="shared" si="10"/>
        <v>380.31509840182429</v>
      </c>
      <c r="N63" s="45">
        <f t="shared" si="10"/>
        <v>320.0502885144673</v>
      </c>
      <c r="O63" s="45">
        <f t="shared" si="10"/>
        <v>265.88111757614297</v>
      </c>
      <c r="P63" s="45">
        <f t="shared" si="10"/>
        <v>216.92726799686656</v>
      </c>
      <c r="Q63" s="45">
        <f t="shared" si="10"/>
        <v>172.47014798215696</v>
      </c>
    </row>
    <row r="64" spans="1:17">
      <c r="A64" s="46">
        <f>'a（自動）計算用'!G39</f>
        <v>19.316296823166965</v>
      </c>
      <c r="B64" s="45">
        <f t="shared" si="10"/>
        <v>2175.4684424527068</v>
      </c>
      <c r="C64" s="45">
        <f t="shared" si="10"/>
        <v>1800.8168530696503</v>
      </c>
      <c r="D64" s="45">
        <f t="shared" si="10"/>
        <v>1511.5745262780656</v>
      </c>
      <c r="E64" s="45">
        <f t="shared" si="10"/>
        <v>1281.5237788076943</v>
      </c>
      <c r="F64" s="45">
        <f t="shared" si="10"/>
        <v>1094.181435270699</v>
      </c>
      <c r="G64" s="45">
        <f t="shared" si="10"/>
        <v>938.66460869158004</v>
      </c>
      <c r="H64" s="47">
        <f t="shared" si="10"/>
        <v>807.49847910574454</v>
      </c>
      <c r="I64" s="45">
        <f t="shared" si="10"/>
        <v>695.37907412637014</v>
      </c>
      <c r="J64" s="45">
        <f t="shared" si="10"/>
        <v>598.43853859210162</v>
      </c>
      <c r="K64" s="45">
        <f t="shared" si="10"/>
        <v>513.78989174773426</v>
      </c>
      <c r="L64" s="45">
        <f t="shared" si="10"/>
        <v>439.23463198944046</v>
      </c>
      <c r="M64" s="45">
        <f t="shared" si="10"/>
        <v>373.06905103489532</v>
      </c>
      <c r="N64" s="45">
        <f t="shared" si="10"/>
        <v>313.95245132598723</v>
      </c>
      <c r="O64" s="45">
        <f t="shared" si="10"/>
        <v>260.81535189914325</v>
      </c>
      <c r="P64" s="45">
        <f t="shared" si="10"/>
        <v>212.79420763273919</v>
      </c>
      <c r="Q64" s="45">
        <f t="shared" si="10"/>
        <v>169.18411787998218</v>
      </c>
    </row>
    <row r="65" spans="1:17">
      <c r="A65" s="46">
        <f>'a（自動）計算用'!G40</f>
        <v>19.582207140401316</v>
      </c>
      <c r="B65" s="45">
        <f t="shared" si="10"/>
        <v>2135.2573394349688</v>
      </c>
      <c r="C65" s="45">
        <f t="shared" si="10"/>
        <v>1767.5307659990326</v>
      </c>
      <c r="D65" s="45">
        <f t="shared" si="10"/>
        <v>1483.6347603825755</v>
      </c>
      <c r="E65" s="45">
        <f t="shared" si="10"/>
        <v>1257.8362438916658</v>
      </c>
      <c r="F65" s="45">
        <f t="shared" si="10"/>
        <v>1073.9567142151452</v>
      </c>
      <c r="G65" s="45">
        <f t="shared" si="10"/>
        <v>921.31444238135464</v>
      </c>
      <c r="H65" s="47">
        <f t="shared" si="10"/>
        <v>792.57277211944643</v>
      </c>
      <c r="I65" s="45">
        <f t="shared" si="10"/>
        <v>682.52576904484522</v>
      </c>
      <c r="J65" s="45">
        <f t="shared" si="10"/>
        <v>587.37707097642772</v>
      </c>
      <c r="K65" s="45">
        <f t="shared" si="10"/>
        <v>504.29305977197487</v>
      </c>
      <c r="L65" s="45">
        <f t="shared" si="10"/>
        <v>431.11587067292487</v>
      </c>
      <c r="M65" s="45">
        <f t="shared" si="10"/>
        <v>366.17328654061453</v>
      </c>
      <c r="N65" s="45">
        <f t="shared" si="10"/>
        <v>308.14939111303033</v>
      </c>
      <c r="O65" s="45">
        <f t="shared" si="10"/>
        <v>255.99447158703921</v>
      </c>
      <c r="P65" s="45">
        <f t="shared" si="10"/>
        <v>208.86094450755647</v>
      </c>
      <c r="Q65" s="45">
        <f t="shared" si="10"/>
        <v>166.05693852850101</v>
      </c>
    </row>
    <row r="66" spans="1:17">
      <c r="A66" s="46">
        <f>'a（自動）計算用'!G41</f>
        <v>19.843709085765784</v>
      </c>
      <c r="B66" s="45">
        <f t="shared" si="10"/>
        <v>2096.9524722856868</v>
      </c>
      <c r="C66" s="45">
        <f t="shared" si="10"/>
        <v>1735.8226295025777</v>
      </c>
      <c r="D66" s="45">
        <f t="shared" si="10"/>
        <v>1457.0194989127099</v>
      </c>
      <c r="E66" s="45">
        <f t="shared" si="10"/>
        <v>1235.2716333747096</v>
      </c>
      <c r="F66" s="45">
        <f t="shared" si="10"/>
        <v>1054.6907604107309</v>
      </c>
      <c r="G66" s="45">
        <f t="shared" si="10"/>
        <v>904.78677301506116</v>
      </c>
      <c r="H66" s="47">
        <f t="shared" si="10"/>
        <v>778.35462886266816</v>
      </c>
      <c r="I66" s="45">
        <f t="shared" si="10"/>
        <v>670.28178401016896</v>
      </c>
      <c r="J66" s="45">
        <f t="shared" si="10"/>
        <v>576.83998008121955</v>
      </c>
      <c r="K66" s="45">
        <f t="shared" si="10"/>
        <v>495.24643185405745</v>
      </c>
      <c r="L66" s="45">
        <f t="shared" si="10"/>
        <v>423.38198499690452</v>
      </c>
      <c r="M66" s="45">
        <f t="shared" si="10"/>
        <v>359.60442065475092</v>
      </c>
      <c r="N66" s="45">
        <f t="shared" si="10"/>
        <v>302.62142908675759</v>
      </c>
      <c r="O66" s="45">
        <f t="shared" si="10"/>
        <v>251.40212852655966</v>
      </c>
      <c r="P66" s="45">
        <f t="shared" si="10"/>
        <v>205.11414051148518</v>
      </c>
      <c r="Q66" s="45">
        <f t="shared" si="10"/>
        <v>163.07800533292004</v>
      </c>
    </row>
    <row r="67" spans="1:17">
      <c r="A67" s="46">
        <f>'a（自動）計算用'!G42</f>
        <v>20.100875139180143</v>
      </c>
      <c r="B67" s="45">
        <f t="shared" si="10"/>
        <v>2060.4292074887962</v>
      </c>
      <c r="C67" s="45">
        <f t="shared" si="10"/>
        <v>1705.5892740137649</v>
      </c>
      <c r="D67" s="45">
        <f t="shared" si="10"/>
        <v>1431.6421431183664</v>
      </c>
      <c r="E67" s="45">
        <f t="shared" si="10"/>
        <v>1213.7565282122853</v>
      </c>
      <c r="F67" s="45">
        <f t="shared" si="10"/>
        <v>1036.3208877357783</v>
      </c>
      <c r="G67" s="45">
        <f t="shared" si="10"/>
        <v>889.02782409642725</v>
      </c>
      <c r="H67" s="47">
        <f t="shared" si="10"/>
        <v>764.79778740271354</v>
      </c>
      <c r="I67" s="45">
        <f t="shared" si="10"/>
        <v>658.6072804582351</v>
      </c>
      <c r="J67" s="45">
        <f t="shared" si="10"/>
        <v>566.7929811070486</v>
      </c>
      <c r="K67" s="45">
        <f t="shared" si="10"/>
        <v>486.62057275167876</v>
      </c>
      <c r="L67" s="45">
        <f t="shared" si="10"/>
        <v>416.00781102174517</v>
      </c>
      <c r="M67" s="45">
        <f t="shared" si="10"/>
        <v>353.34108009205806</v>
      </c>
      <c r="N67" s="45">
        <f t="shared" si="10"/>
        <v>297.3505787771644</v>
      </c>
      <c r="O67" s="45">
        <f t="shared" si="10"/>
        <v>247.02338049481764</v>
      </c>
      <c r="P67" s="45">
        <f t="shared" si="10"/>
        <v>201.54160457349991</v>
      </c>
      <c r="Q67" s="45">
        <f t="shared" si="10"/>
        <v>160.2376256628788</v>
      </c>
    </row>
    <row r="68" spans="1:17">
      <c r="A68" s="46">
        <f>'a（自動）計算用'!G43</f>
        <v>20.353776105835145</v>
      </c>
      <c r="B68" s="45">
        <f t="shared" si="10"/>
        <v>2025.5734180235534</v>
      </c>
      <c r="C68" s="45">
        <f t="shared" si="10"/>
        <v>1676.7362270694071</v>
      </c>
      <c r="D68" s="45">
        <f t="shared" si="10"/>
        <v>1407.4233944475877</v>
      </c>
      <c r="E68" s="45">
        <f t="shared" si="10"/>
        <v>1193.223698520459</v>
      </c>
      <c r="F68" s="45">
        <f t="shared" si="10"/>
        <v>1018.7896944532988</v>
      </c>
      <c r="G68" s="45">
        <f t="shared" si="10"/>
        <v>873.98835244031761</v>
      </c>
      <c r="H68" s="47">
        <f t="shared" si="10"/>
        <v>751.85988564695151</v>
      </c>
      <c r="I68" s="45">
        <f t="shared" si="10"/>
        <v>647.46577818070375</v>
      </c>
      <c r="J68" s="45">
        <f t="shared" si="10"/>
        <v>557.20467943279561</v>
      </c>
      <c r="K68" s="45">
        <f t="shared" si="10"/>
        <v>478.3885285874627</v>
      </c>
      <c r="L68" s="45">
        <f t="shared" si="10"/>
        <v>408.97030610569755</v>
      </c>
      <c r="M68" s="45">
        <f t="shared" si="10"/>
        <v>347.36369331635768</v>
      </c>
      <c r="N68" s="45">
        <f t="shared" si="10"/>
        <v>292.32036995778117</v>
      </c>
      <c r="O68" s="45">
        <f t="shared" si="10"/>
        <v>242.84454488511773</v>
      </c>
      <c r="P68" s="45">
        <f t="shared" si="10"/>
        <v>198.13217331909496</v>
      </c>
      <c r="Q68" s="45">
        <f t="shared" si="10"/>
        <v>157.52692396819509</v>
      </c>
    </row>
    <row r="69" spans="1:17">
      <c r="A69" s="46">
        <f>'a（自動）計算用'!G44</f>
        <v>20.602481164944855</v>
      </c>
      <c r="B69" s="45">
        <f t="shared" si="10"/>
        <v>1992.2804111761516</v>
      </c>
      <c r="C69" s="45">
        <f t="shared" si="10"/>
        <v>1649.1768257698097</v>
      </c>
      <c r="D69" s="45">
        <f t="shared" si="10"/>
        <v>1384.2905095609674</v>
      </c>
      <c r="E69" s="45">
        <f t="shared" si="10"/>
        <v>1173.6114719717489</v>
      </c>
      <c r="F69" s="45">
        <f t="shared" si="10"/>
        <v>1002.0445239392665</v>
      </c>
      <c r="G69" s="45">
        <f t="shared" si="10"/>
        <v>859.62318554810167</v>
      </c>
      <c r="H69" s="47">
        <f t="shared" si="10"/>
        <v>739.50206336393842</v>
      </c>
      <c r="I69" s="45">
        <f t="shared" si="10"/>
        <v>636.82381260462432</v>
      </c>
      <c r="J69" s="45">
        <f t="shared" si="10"/>
        <v>548.04627567280681</v>
      </c>
      <c r="K69" s="45">
        <f t="shared" si="10"/>
        <v>470.52557362554307</v>
      </c>
      <c r="L69" s="45">
        <f t="shared" si="10"/>
        <v>402.24833242633986</v>
      </c>
      <c r="M69" s="45">
        <f t="shared" si="10"/>
        <v>341.65430667195528</v>
      </c>
      <c r="N69" s="45">
        <f t="shared" si="10"/>
        <v>287.51569391294265</v>
      </c>
      <c r="O69" s="45">
        <f t="shared" si="10"/>
        <v>238.85307016305939</v>
      </c>
      <c r="P69" s="45">
        <f t="shared" si="10"/>
        <v>194.87560619380179</v>
      </c>
      <c r="Q69" s="45">
        <f t="shared" ref="B69:Q85" si="11">Q$25*$A69^Q$24</f>
        <v>154.93775839579109</v>
      </c>
    </row>
    <row r="70" spans="1:17">
      <c r="A70" s="46">
        <f>'a（自動）計算用'!G45</f>
        <v>20.847057918312622</v>
      </c>
      <c r="B70" s="45">
        <f t="shared" si="11"/>
        <v>1960.45398385711</v>
      </c>
      <c r="C70" s="45">
        <f t="shared" si="11"/>
        <v>1622.8314347861055</v>
      </c>
      <c r="D70" s="45">
        <f t="shared" si="11"/>
        <v>1362.1766439405289</v>
      </c>
      <c r="E70" s="45">
        <f t="shared" si="11"/>
        <v>1154.8631773019981</v>
      </c>
      <c r="F70" s="45">
        <f t="shared" si="11"/>
        <v>986.03698954165145</v>
      </c>
      <c r="G70" s="45">
        <f t="shared" si="11"/>
        <v>845.89081399882843</v>
      </c>
      <c r="H70" s="47">
        <f t="shared" si="11"/>
        <v>727.68861153260741</v>
      </c>
      <c r="I70" s="45">
        <f t="shared" si="11"/>
        <v>626.65063282872575</v>
      </c>
      <c r="J70" s="45">
        <f t="shared" si="11"/>
        <v>539.29130580896367</v>
      </c>
      <c r="K70" s="45">
        <f t="shared" si="11"/>
        <v>463.00898716174152</v>
      </c>
      <c r="L70" s="45">
        <f t="shared" si="11"/>
        <v>395.82246624587845</v>
      </c>
      <c r="M70" s="45">
        <f t="shared" si="11"/>
        <v>336.19642238090148</v>
      </c>
      <c r="N70" s="45">
        <f t="shared" si="11"/>
        <v>282.92266710603752</v>
      </c>
      <c r="O70" s="45">
        <f t="shared" si="11"/>
        <v>235.03742260921589</v>
      </c>
      <c r="P70" s="45">
        <f t="shared" si="11"/>
        <v>191.76249305872875</v>
      </c>
      <c r="Q70" s="45">
        <f t="shared" si="11"/>
        <v>152.46264732262256</v>
      </c>
    </row>
    <row r="71" spans="1:17">
      <c r="A71" s="46">
        <f>'a（自動）計算用'!G46</f>
        <v>21.087572438646717</v>
      </c>
      <c r="B71" s="45">
        <f t="shared" si="11"/>
        <v>1930.0055881769188</v>
      </c>
      <c r="C71" s="45">
        <f t="shared" si="11"/>
        <v>1597.6267556375531</v>
      </c>
      <c r="D71" s="45">
        <f t="shared" si="11"/>
        <v>1341.0202721090343</v>
      </c>
      <c r="E71" s="45">
        <f t="shared" si="11"/>
        <v>1136.9266527681293</v>
      </c>
      <c r="F71" s="45">
        <f t="shared" si="11"/>
        <v>970.72255489534598</v>
      </c>
      <c r="G71" s="45">
        <f t="shared" si="11"/>
        <v>832.75303141430607</v>
      </c>
      <c r="H71" s="47">
        <f t="shared" si="11"/>
        <v>716.38666261752962</v>
      </c>
      <c r="I71" s="45">
        <f t="shared" si="11"/>
        <v>616.91793490328337</v>
      </c>
      <c r="J71" s="45">
        <f t="shared" si="11"/>
        <v>530.91541165313572</v>
      </c>
      <c r="K71" s="45">
        <f t="shared" si="11"/>
        <v>455.81785645392029</v>
      </c>
      <c r="L71" s="45">
        <f t="shared" si="11"/>
        <v>389.67482943797359</v>
      </c>
      <c r="M71" s="45">
        <f t="shared" si="11"/>
        <v>330.97485544833916</v>
      </c>
      <c r="N71" s="45">
        <f t="shared" si="11"/>
        <v>278.52851075966362</v>
      </c>
      <c r="O71" s="45">
        <f t="shared" si="11"/>
        <v>231.38698628059694</v>
      </c>
      <c r="P71" s="45">
        <f t="shared" si="11"/>
        <v>188.78417257105048</v>
      </c>
      <c r="Q71" s="45">
        <f t="shared" si="11"/>
        <v>150.09470446328788</v>
      </c>
    </row>
    <row r="72" spans="1:17">
      <c r="A72" s="46">
        <f>'a（自動）計算用'!G47</f>
        <v>21.324089317559388</v>
      </c>
      <c r="B72" s="45">
        <f t="shared" si="11"/>
        <v>1900.8535926374923</v>
      </c>
      <c r="C72" s="45">
        <f t="shared" si="11"/>
        <v>1573.4952151180212</v>
      </c>
      <c r="D72" s="45">
        <f t="shared" si="11"/>
        <v>1320.7646742857498</v>
      </c>
      <c r="E72" s="45">
        <f t="shared" si="11"/>
        <v>1119.7538109312002</v>
      </c>
      <c r="F72" s="45">
        <f t="shared" si="11"/>
        <v>956.06016232835839</v>
      </c>
      <c r="G72" s="45">
        <f t="shared" si="11"/>
        <v>820.17461568020178</v>
      </c>
      <c r="H72" s="47">
        <f t="shared" si="11"/>
        <v>705.5659163352052</v>
      </c>
      <c r="I72" s="45">
        <f t="shared" si="11"/>
        <v>607.59962567316313</v>
      </c>
      <c r="J72" s="45">
        <f t="shared" si="11"/>
        <v>522.89613761209807</v>
      </c>
      <c r="K72" s="45">
        <f t="shared" si="11"/>
        <v>448.93290223433826</v>
      </c>
      <c r="L72" s="45">
        <f t="shared" si="11"/>
        <v>383.78894031972857</v>
      </c>
      <c r="M72" s="45">
        <f t="shared" si="11"/>
        <v>325.9756069649157</v>
      </c>
      <c r="N72" s="45">
        <f t="shared" si="11"/>
        <v>274.32144423456685</v>
      </c>
      <c r="O72" s="45">
        <f t="shared" si="11"/>
        <v>227.89197443542142</v>
      </c>
      <c r="P72" s="45">
        <f t="shared" si="11"/>
        <v>185.93265991719122</v>
      </c>
      <c r="Q72" s="45">
        <f t="shared" si="11"/>
        <v>147.82758141358809</v>
      </c>
    </row>
    <row r="73" spans="1:17">
      <c r="A73" s="46">
        <f>'a（自動）計算用'!G48</f>
        <v>21.556671713181789</v>
      </c>
      <c r="B73" s="45">
        <f t="shared" si="11"/>
        <v>1872.9226264691263</v>
      </c>
      <c r="C73" s="45">
        <f t="shared" si="11"/>
        <v>1550.3744225489488</v>
      </c>
      <c r="D73" s="45">
        <f t="shared" si="11"/>
        <v>1301.3574808139676</v>
      </c>
      <c r="E73" s="45">
        <f t="shared" si="11"/>
        <v>1103.300252418773</v>
      </c>
      <c r="F73" s="45">
        <f t="shared" si="11"/>
        <v>942.01190308716991</v>
      </c>
      <c r="G73" s="45">
        <f t="shared" si="11"/>
        <v>808.12304604251585</v>
      </c>
      <c r="H73" s="47">
        <f t="shared" si="11"/>
        <v>695.19839628261309</v>
      </c>
      <c r="I73" s="45">
        <f t="shared" si="11"/>
        <v>598.67161319796696</v>
      </c>
      <c r="J73" s="45">
        <f t="shared" si="11"/>
        <v>515.21275032452274</v>
      </c>
      <c r="K73" s="45">
        <f t="shared" si="11"/>
        <v>442.33632385884363</v>
      </c>
      <c r="L73" s="45">
        <f t="shared" si="11"/>
        <v>378.14958127104478</v>
      </c>
      <c r="M73" s="45">
        <f t="shared" si="11"/>
        <v>321.18575166774025</v>
      </c>
      <c r="N73" s="45">
        <f t="shared" si="11"/>
        <v>270.29059040771233</v>
      </c>
      <c r="O73" s="45">
        <f t="shared" si="11"/>
        <v>224.54335092614528</v>
      </c>
      <c r="P73" s="45">
        <f t="shared" si="11"/>
        <v>183.20058267891451</v>
      </c>
      <c r="Q73" s="45">
        <f t="shared" si="11"/>
        <v>145.65541666023364</v>
      </c>
    </row>
    <row r="74" spans="1:17">
      <c r="A74" s="46">
        <f>'a（自動）計算用'!G49</f>
        <v>21.785381397326137</v>
      </c>
      <c r="B74" s="45">
        <f t="shared" si="11"/>
        <v>1846.1429964600611</v>
      </c>
      <c r="C74" s="45">
        <f t="shared" si="11"/>
        <v>1528.2066870404883</v>
      </c>
      <c r="D74" s="45">
        <f t="shared" si="11"/>
        <v>1282.7502669583548</v>
      </c>
      <c r="E74" s="45">
        <f t="shared" si="11"/>
        <v>1087.5249223911874</v>
      </c>
      <c r="F74" s="45">
        <f t="shared" si="11"/>
        <v>928.54272402323409</v>
      </c>
      <c r="G74" s="45">
        <f t="shared" si="11"/>
        <v>796.56825148294786</v>
      </c>
      <c r="H74" s="47">
        <f t="shared" si="11"/>
        <v>685.25823347383698</v>
      </c>
      <c r="I74" s="45">
        <f t="shared" si="11"/>
        <v>590.11162034412655</v>
      </c>
      <c r="J74" s="45">
        <f t="shared" si="11"/>
        <v>507.84607823959288</v>
      </c>
      <c r="K74" s="45">
        <f t="shared" si="11"/>
        <v>436.01166157696315</v>
      </c>
      <c r="L74" s="45">
        <f t="shared" si="11"/>
        <v>372.74268099048561</v>
      </c>
      <c r="M74" s="45">
        <f t="shared" si="11"/>
        <v>316.59333793303045</v>
      </c>
      <c r="N74" s="45">
        <f t="shared" si="11"/>
        <v>266.42589151211729</v>
      </c>
      <c r="O74" s="45">
        <f t="shared" si="11"/>
        <v>221.33276028357614</v>
      </c>
      <c r="P74" s="45">
        <f t="shared" si="11"/>
        <v>180.58112379030285</v>
      </c>
      <c r="Q74" s="45">
        <f t="shared" si="11"/>
        <v>143.57279022823269</v>
      </c>
    </row>
    <row r="75" spans="1:17">
      <c r="A75" s="46">
        <f>'a（自動）計算用'!G50</f>
        <v>22.01027880212586</v>
      </c>
      <c r="B75" s="45">
        <f t="shared" si="11"/>
        <v>1820.4501671515352</v>
      </c>
      <c r="C75" s="45">
        <f t="shared" si="11"/>
        <v>1506.9385872055529</v>
      </c>
      <c r="D75" s="45">
        <f t="shared" si="11"/>
        <v>1264.8981917303674</v>
      </c>
      <c r="E75" s="45">
        <f t="shared" si="11"/>
        <v>1072.3898043351419</v>
      </c>
      <c r="F75" s="45">
        <f t="shared" si="11"/>
        <v>915.62016615000994</v>
      </c>
      <c r="G75" s="45">
        <f t="shared" si="11"/>
        <v>785.48238643501509</v>
      </c>
      <c r="H75" s="47">
        <f t="shared" si="11"/>
        <v>675.72147339692799</v>
      </c>
      <c r="I75" s="45">
        <f t="shared" si="11"/>
        <v>581.89901863150112</v>
      </c>
      <c r="J75" s="45">
        <f t="shared" si="11"/>
        <v>500.77836862650577</v>
      </c>
      <c r="K75" s="45">
        <f t="shared" si="11"/>
        <v>429.94367376729508</v>
      </c>
      <c r="L75" s="45">
        <f t="shared" si="11"/>
        <v>367.5552095448532</v>
      </c>
      <c r="M75" s="45">
        <f t="shared" si="11"/>
        <v>312.18729863524749</v>
      </c>
      <c r="N75" s="45">
        <f t="shared" si="11"/>
        <v>262.71803412126604</v>
      </c>
      <c r="O75" s="45">
        <f t="shared" si="11"/>
        <v>218.2524653978306</v>
      </c>
      <c r="P75" s="45">
        <f t="shared" si="11"/>
        <v>178.06797069285457</v>
      </c>
      <c r="Q75" s="45">
        <f t="shared" si="11"/>
        <v>141.57468325615307</v>
      </c>
    </row>
    <row r="76" spans="1:17">
      <c r="A76" s="46">
        <f>'a（自動）計算用'!G51</f>
        <v>22.231423066084648</v>
      </c>
      <c r="B76" s="45">
        <f t="shared" si="11"/>
        <v>1795.784296556343</v>
      </c>
      <c r="C76" s="45">
        <f t="shared" si="11"/>
        <v>1486.5205868353071</v>
      </c>
      <c r="D76" s="45">
        <f t="shared" si="11"/>
        <v>1247.7596752929014</v>
      </c>
      <c r="E76" s="45">
        <f t="shared" si="11"/>
        <v>1057.8596465650323</v>
      </c>
      <c r="F76" s="45">
        <f t="shared" si="11"/>
        <v>903.21413112629773</v>
      </c>
      <c r="G76" s="45">
        <f t="shared" si="11"/>
        <v>774.8396304572866</v>
      </c>
      <c r="H76" s="47">
        <f t="shared" si="11"/>
        <v>666.56590368019113</v>
      </c>
      <c r="I76" s="45">
        <f t="shared" si="11"/>
        <v>574.01467982782367</v>
      </c>
      <c r="J76" s="45">
        <f t="shared" si="11"/>
        <v>493.99315985765475</v>
      </c>
      <c r="K76" s="45">
        <f t="shared" si="11"/>
        <v>424.11822728613197</v>
      </c>
      <c r="L76" s="45">
        <f t="shared" si="11"/>
        <v>362.57508462915285</v>
      </c>
      <c r="M76" s="45">
        <f t="shared" si="11"/>
        <v>307.95737152790542</v>
      </c>
      <c r="N76" s="45">
        <f t="shared" si="11"/>
        <v>259.15838214639325</v>
      </c>
      <c r="O76" s="45">
        <f t="shared" si="11"/>
        <v>215.29529185596542</v>
      </c>
      <c r="P76" s="45">
        <f t="shared" si="11"/>
        <v>175.65526992163217</v>
      </c>
      <c r="Q76" s="45">
        <f t="shared" si="11"/>
        <v>139.65644188939507</v>
      </c>
    </row>
    <row r="77" spans="1:17">
      <c r="A77" s="46">
        <f>'a（自動）計算用'!G52</f>
        <v>22.448872079465712</v>
      </c>
      <c r="B77" s="45">
        <f t="shared" si="11"/>
        <v>1772.0898206445663</v>
      </c>
      <c r="C77" s="45">
        <f t="shared" si="11"/>
        <v>1466.9066909433157</v>
      </c>
      <c r="D77" s="45">
        <f t="shared" si="11"/>
        <v>1231.2961102497009</v>
      </c>
      <c r="E77" s="45">
        <f t="shared" si="11"/>
        <v>1043.9017174520302</v>
      </c>
      <c r="F77" s="45">
        <f t="shared" si="11"/>
        <v>891.29667226768765</v>
      </c>
      <c r="G77" s="45">
        <f t="shared" si="11"/>
        <v>764.61600894853029</v>
      </c>
      <c r="H77" s="47">
        <f t="shared" si="11"/>
        <v>657.77089986005024</v>
      </c>
      <c r="I77" s="45">
        <f t="shared" si="11"/>
        <v>566.44084313136284</v>
      </c>
      <c r="J77" s="45">
        <f t="shared" si="11"/>
        <v>487.4751671069244</v>
      </c>
      <c r="K77" s="45">
        <f t="shared" si="11"/>
        <v>418.52219933363932</v>
      </c>
      <c r="L77" s="45">
        <f t="shared" si="11"/>
        <v>357.79108767282003</v>
      </c>
      <c r="M77" s="45">
        <f t="shared" si="11"/>
        <v>303.89402798741742</v>
      </c>
      <c r="N77" s="45">
        <f t="shared" si="11"/>
        <v>255.73891687159482</v>
      </c>
      <c r="O77" s="45">
        <f t="shared" si="11"/>
        <v>212.45457812626941</v>
      </c>
      <c r="P77" s="45">
        <f t="shared" si="11"/>
        <v>173.33758646158853</v>
      </c>
      <c r="Q77" s="45">
        <f t="shared" si="11"/>
        <v>137.81374496604056</v>
      </c>
    </row>
    <row r="78" spans="1:17">
      <c r="A78" s="46">
        <f>'a（自動）計算用'!G53</f>
        <v>22.662682528953709</v>
      </c>
      <c r="B78" s="45">
        <f t="shared" si="11"/>
        <v>1749.315080760204</v>
      </c>
      <c r="C78" s="45">
        <f t="shared" si="11"/>
        <v>1448.0541373471819</v>
      </c>
      <c r="D78" s="45">
        <f t="shared" si="11"/>
        <v>1215.471602764316</v>
      </c>
      <c r="E78" s="45">
        <f t="shared" si="11"/>
        <v>1030.4855859428715</v>
      </c>
      <c r="F78" s="45">
        <f t="shared" si="11"/>
        <v>879.84180715068646</v>
      </c>
      <c r="G78" s="45">
        <f t="shared" si="11"/>
        <v>754.78923238655671</v>
      </c>
      <c r="H78" s="47">
        <f t="shared" si="11"/>
        <v>649.31728708416586</v>
      </c>
      <c r="I78" s="45">
        <f t="shared" si="11"/>
        <v>559.16099607626074</v>
      </c>
      <c r="J78" s="45">
        <f t="shared" si="11"/>
        <v>481.21017985762796</v>
      </c>
      <c r="K78" s="45">
        <f t="shared" si="11"/>
        <v>413.14338945921219</v>
      </c>
      <c r="L78" s="45">
        <f t="shared" si="11"/>
        <v>353.19278861384367</v>
      </c>
      <c r="M78" s="45">
        <f t="shared" si="11"/>
        <v>299.98840911912151</v>
      </c>
      <c r="N78" s="45">
        <f t="shared" si="11"/>
        <v>252.45218318450631</v>
      </c>
      <c r="O78" s="45">
        <f t="shared" si="11"/>
        <v>209.72413088951041</v>
      </c>
      <c r="P78" s="45">
        <f t="shared" si="11"/>
        <v>171.10986730319399</v>
      </c>
      <c r="Q78" s="45">
        <f t="shared" si="11"/>
        <v>136.0425750413977</v>
      </c>
    </row>
    <row r="79" spans="1:17">
      <c r="A79" s="46">
        <f>'a（自動）計算用'!G54</f>
        <v>22.872909941523172</v>
      </c>
      <c r="B79" s="45">
        <f t="shared" si="11"/>
        <v>1727.4119889143506</v>
      </c>
      <c r="C79" s="45">
        <f t="shared" si="11"/>
        <v>1429.9231196037688</v>
      </c>
      <c r="D79" s="45">
        <f t="shared" si="11"/>
        <v>1200.2527399967212</v>
      </c>
      <c r="E79" s="45">
        <f t="shared" si="11"/>
        <v>1017.5829243909421</v>
      </c>
      <c r="F79" s="45">
        <f t="shared" si="11"/>
        <v>868.82534926737105</v>
      </c>
      <c r="G79" s="45">
        <f t="shared" si="11"/>
        <v>745.33855190992153</v>
      </c>
      <c r="H79" s="47">
        <f t="shared" si="11"/>
        <v>641.18721587370999</v>
      </c>
      <c r="I79" s="45">
        <f t="shared" si="11"/>
        <v>552.15976754494613</v>
      </c>
      <c r="J79" s="45">
        <f t="shared" si="11"/>
        <v>475.18496982971186</v>
      </c>
      <c r="K79" s="45">
        <f t="shared" si="11"/>
        <v>407.9704405123021</v>
      </c>
      <c r="L79" s="45">
        <f t="shared" si="11"/>
        <v>348.77047832029706</v>
      </c>
      <c r="M79" s="45">
        <f t="shared" si="11"/>
        <v>296.23226835872049</v>
      </c>
      <c r="N79" s="45">
        <f t="shared" si="11"/>
        <v>249.29124127313062</v>
      </c>
      <c r="O79" s="45">
        <f t="shared" si="11"/>
        <v>207.09818491117443</v>
      </c>
      <c r="P79" s="45">
        <f t="shared" si="11"/>
        <v>168.96740870297148</v>
      </c>
      <c r="Q79" s="45">
        <f t="shared" si="11"/>
        <v>134.33919235816876</v>
      </c>
    </row>
    <row r="80" spans="1:17">
      <c r="A80" s="46">
        <f>'a（自動）計算用'!G55</f>
        <v>23.079608727449379</v>
      </c>
      <c r="B80" s="45">
        <f t="shared" si="11"/>
        <v>1706.3357265669135</v>
      </c>
      <c r="C80" s="45">
        <f t="shared" si="11"/>
        <v>1412.4765376656781</v>
      </c>
      <c r="D80" s="45">
        <f t="shared" si="11"/>
        <v>1185.6083808086739</v>
      </c>
      <c r="E80" s="45">
        <f t="shared" si="11"/>
        <v>1005.1673311147749</v>
      </c>
      <c r="F80" s="45">
        <f t="shared" si="11"/>
        <v>858.22475652355718</v>
      </c>
      <c r="G80" s="45">
        <f t="shared" si="11"/>
        <v>736.24462934916346</v>
      </c>
      <c r="H80" s="47">
        <f t="shared" si="11"/>
        <v>633.36405031604227</v>
      </c>
      <c r="I80" s="45">
        <f t="shared" si="11"/>
        <v>545.42283148501349</v>
      </c>
      <c r="J80" s="45">
        <f t="shared" si="11"/>
        <v>469.38720811915186</v>
      </c>
      <c r="K80" s="45">
        <f t="shared" si="11"/>
        <v>402.99276750237897</v>
      </c>
      <c r="L80" s="45">
        <f t="shared" si="11"/>
        <v>344.51510777332089</v>
      </c>
      <c r="M80" s="45">
        <f t="shared" si="11"/>
        <v>292.6179198166401</v>
      </c>
      <c r="N80" s="45">
        <f t="shared" si="11"/>
        <v>246.24962315555993</v>
      </c>
      <c r="O80" s="45">
        <f t="shared" si="11"/>
        <v>204.57136692862173</v>
      </c>
      <c r="P80" s="45">
        <f t="shared" si="11"/>
        <v>166.90582671972464</v>
      </c>
      <c r="Q80" s="45">
        <f t="shared" si="11"/>
        <v>132.70011142099003</v>
      </c>
    </row>
    <row r="81" spans="1:17">
      <c r="A81" s="46">
        <f>'a（自動）計算用'!G56</f>
        <v>23.282832222400035</v>
      </c>
      <c r="B81" s="45">
        <f t="shared" si="11"/>
        <v>1686.0444730782892</v>
      </c>
      <c r="C81" s="45">
        <f t="shared" si="11"/>
        <v>1395.6797730980315</v>
      </c>
      <c r="D81" s="45">
        <f t="shared" si="11"/>
        <v>1171.5094670845683</v>
      </c>
      <c r="E81" s="45">
        <f t="shared" si="11"/>
        <v>993.21417043450833</v>
      </c>
      <c r="F81" s="45">
        <f t="shared" si="11"/>
        <v>848.01899465987663</v>
      </c>
      <c r="G81" s="45">
        <f t="shared" si="11"/>
        <v>727.48942005994616</v>
      </c>
      <c r="H81" s="47">
        <f t="shared" si="11"/>
        <v>625.83226727039175</v>
      </c>
      <c r="I81" s="45">
        <f t="shared" si="11"/>
        <v>538.93682010997622</v>
      </c>
      <c r="J81" s="45">
        <f t="shared" si="11"/>
        <v>463.80539049910692</v>
      </c>
      <c r="K81" s="45">
        <f t="shared" si="11"/>
        <v>398.20049346617549</v>
      </c>
      <c r="L81" s="45">
        <f t="shared" si="11"/>
        <v>340.41823324057344</v>
      </c>
      <c r="M81" s="45">
        <f t="shared" si="11"/>
        <v>289.13819171046049</v>
      </c>
      <c r="N81" s="45">
        <f t="shared" si="11"/>
        <v>243.32129349151379</v>
      </c>
      <c r="O81" s="45">
        <f t="shared" si="11"/>
        <v>202.13866309535283</v>
      </c>
      <c r="P81" s="45">
        <f t="shared" si="11"/>
        <v>164.92103065294339</v>
      </c>
      <c r="Q81" s="45">
        <f t="shared" si="11"/>
        <v>131.1220798783759</v>
      </c>
    </row>
    <row r="82" spans="1:17">
      <c r="A82" s="46">
        <f>'a（自動）計算用'!G57</f>
        <v>23.482632728549</v>
      </c>
      <c r="B82" s="45">
        <f t="shared" si="11"/>
        <v>1666.4991605003331</v>
      </c>
      <c r="C82" s="45">
        <f t="shared" si="11"/>
        <v>1379.5004860984857</v>
      </c>
      <c r="D82" s="45">
        <f t="shared" si="11"/>
        <v>1157.928853353545</v>
      </c>
      <c r="E82" s="45">
        <f t="shared" si="11"/>
        <v>981.70042822428343</v>
      </c>
      <c r="F82" s="45">
        <f t="shared" si="11"/>
        <v>838.18841392056186</v>
      </c>
      <c r="G82" s="45">
        <f t="shared" si="11"/>
        <v>719.05606712100052</v>
      </c>
      <c r="H82" s="47">
        <f t="shared" si="11"/>
        <v>618.57736535025549</v>
      </c>
      <c r="I82" s="45">
        <f t="shared" si="11"/>
        <v>532.68924551926125</v>
      </c>
      <c r="J82" s="45">
        <f t="shared" si="11"/>
        <v>458.42876996661573</v>
      </c>
      <c r="K82" s="45">
        <f t="shared" si="11"/>
        <v>393.5843915555995</v>
      </c>
      <c r="L82" s="45">
        <f t="shared" si="11"/>
        <v>336.47196676767618</v>
      </c>
      <c r="M82" s="45">
        <f t="shared" si="11"/>
        <v>285.78638431424861</v>
      </c>
      <c r="N82" s="45">
        <f t="shared" si="11"/>
        <v>240.50061419502916</v>
      </c>
      <c r="O82" s="45">
        <f t="shared" si="11"/>
        <v>199.79538958307376</v>
      </c>
      <c r="P82" s="45">
        <f t="shared" si="11"/>
        <v>163.00919905759685</v>
      </c>
      <c r="Q82" s="45">
        <f t="shared" si="11"/>
        <v>129.6020594530454</v>
      </c>
    </row>
    <row r="83" spans="1:17">
      <c r="A83" s="46">
        <f>'a（自動）計算用'!G58</f>
        <v>23.679061554656627</v>
      </c>
      <c r="B83" s="45">
        <f t="shared" si="11"/>
        <v>1647.6632517949649</v>
      </c>
      <c r="C83" s="45">
        <f t="shared" si="11"/>
        <v>1363.9084319102549</v>
      </c>
      <c r="D83" s="45">
        <f t="shared" si="11"/>
        <v>1144.8411526897592</v>
      </c>
      <c r="E83" s="45">
        <f t="shared" si="11"/>
        <v>970.60458126537958</v>
      </c>
      <c r="F83" s="45">
        <f t="shared" si="11"/>
        <v>828.71463750547809</v>
      </c>
      <c r="G83" s="45">
        <f t="shared" si="11"/>
        <v>710.92880564055315</v>
      </c>
      <c r="H83" s="47">
        <f t="shared" si="11"/>
        <v>611.585782601755</v>
      </c>
      <c r="I83" s="45">
        <f t="shared" si="11"/>
        <v>526.66842880674642</v>
      </c>
      <c r="J83" s="45">
        <f t="shared" si="11"/>
        <v>453.24729573388169</v>
      </c>
      <c r="K83" s="45">
        <f t="shared" si="11"/>
        <v>389.13583265865208</v>
      </c>
      <c r="L83" s="45">
        <f t="shared" si="11"/>
        <v>332.66893139978026</v>
      </c>
      <c r="M83" s="45">
        <f t="shared" si="11"/>
        <v>282.55623192547432</v>
      </c>
      <c r="N83" s="45">
        <f t="shared" si="11"/>
        <v>237.78231242810688</v>
      </c>
      <c r="O83" s="45">
        <f t="shared" si="11"/>
        <v>197.53716599248378</v>
      </c>
      <c r="P83" s="45">
        <f t="shared" si="11"/>
        <v>161.16675805050852</v>
      </c>
      <c r="Q83" s="45">
        <f t="shared" si="11"/>
        <v>128.1372086941933</v>
      </c>
    </row>
    <row r="84" spans="1:17">
      <c r="A84" s="46">
        <f>'a（自動）計算用'!G59</f>
        <v>23.872169055064809</v>
      </c>
      <c r="B84" s="45">
        <f t="shared" si="11"/>
        <v>1629.5025399296287</v>
      </c>
      <c r="C84" s="45">
        <f t="shared" si="11"/>
        <v>1348.8752945166518</v>
      </c>
      <c r="D84" s="45">
        <f t="shared" si="11"/>
        <v>1132.2225971184503</v>
      </c>
      <c r="E84" s="45">
        <f t="shared" si="11"/>
        <v>959.90647889747572</v>
      </c>
      <c r="F84" s="45">
        <f t="shared" si="11"/>
        <v>819.58046052245197</v>
      </c>
      <c r="G84" s="45">
        <f t="shared" si="11"/>
        <v>703.09287607063618</v>
      </c>
      <c r="H84" s="47">
        <f t="shared" si="11"/>
        <v>604.84482193114047</v>
      </c>
      <c r="I84" s="45">
        <f t="shared" si="11"/>
        <v>520.86343584249312</v>
      </c>
      <c r="J84" s="45">
        <f t="shared" si="11"/>
        <v>448.25155796246588</v>
      </c>
      <c r="K84" s="45">
        <f t="shared" si="11"/>
        <v>384.84673795092419</v>
      </c>
      <c r="L84" s="45">
        <f t="shared" si="11"/>
        <v>329.00222061824212</v>
      </c>
      <c r="M84" s="45">
        <f t="shared" si="11"/>
        <v>279.44186841207835</v>
      </c>
      <c r="N84" s="45">
        <f t="shared" si="11"/>
        <v>235.16145160719833</v>
      </c>
      <c r="O84" s="45">
        <f t="shared" si="11"/>
        <v>195.3598912669739</v>
      </c>
      <c r="P84" s="45">
        <f t="shared" si="11"/>
        <v>159.3903616588083</v>
      </c>
      <c r="Q84" s="45">
        <f t="shared" si="11"/>
        <v>126.72486735333462</v>
      </c>
    </row>
    <row r="85" spans="1:17">
      <c r="A85" s="46">
        <f>'a（自動）計算用'!G60</f>
        <v>24.062004667559098</v>
      </c>
      <c r="B85" s="45">
        <f t="shared" si="11"/>
        <v>1611.9849656102199</v>
      </c>
      <c r="C85" s="45">
        <f t="shared" si="11"/>
        <v>1334.3745357634127</v>
      </c>
      <c r="D85" s="45">
        <f t="shared" si="11"/>
        <v>1120.0509109718346</v>
      </c>
      <c r="E85" s="45">
        <f t="shared" si="11"/>
        <v>949.58723564886157</v>
      </c>
      <c r="F85" s="45">
        <f t="shared" si="11"/>
        <v>810.76975831356958</v>
      </c>
      <c r="G85" s="45">
        <f t="shared" si="11"/>
        <v>695.53444556303714</v>
      </c>
      <c r="H85" s="47">
        <f t="shared" si="11"/>
        <v>598.34258345021988</v>
      </c>
      <c r="I85" s="45">
        <f t="shared" si="11"/>
        <v>515.26401901186478</v>
      </c>
      <c r="J85" s="45">
        <f t="shared" si="11"/>
        <v>443.43273762436604</v>
      </c>
      <c r="K85" s="45">
        <f t="shared" si="11"/>
        <v>380.70953584878544</v>
      </c>
      <c r="L85" s="45">
        <f t="shared" si="11"/>
        <v>325.46536154026887</v>
      </c>
      <c r="M85" s="45">
        <f t="shared" si="11"/>
        <v>276.43779595566201</v>
      </c>
      <c r="N85" s="45">
        <f t="shared" si="11"/>
        <v>232.63340509935608</v>
      </c>
      <c r="O85" s="45">
        <f t="shared" si="11"/>
        <v>193.25972184075835</v>
      </c>
      <c r="P85" s="45">
        <f t="shared" ref="B85:Q101" si="12">P$25*$A85^P$24</f>
        <v>157.67687399141491</v>
      </c>
      <c r="Q85" s="45">
        <f t="shared" si="12"/>
        <v>125.36254220956704</v>
      </c>
    </row>
    <row r="86" spans="1:17">
      <c r="A86" s="46">
        <f>'a（自動）計算用'!G61</f>
        <v>24.248616950054153</v>
      </c>
      <c r="B86" s="45">
        <f t="shared" si="12"/>
        <v>1595.0804516814769</v>
      </c>
      <c r="C86" s="45">
        <f t="shared" si="12"/>
        <v>1320.3812582780772</v>
      </c>
      <c r="D86" s="45">
        <f t="shared" si="12"/>
        <v>1108.3051958260005</v>
      </c>
      <c r="E86" s="45">
        <f t="shared" si="12"/>
        <v>939.62913368510897</v>
      </c>
      <c r="F86" s="45">
        <f t="shared" si="12"/>
        <v>802.26740316460143</v>
      </c>
      <c r="G86" s="45">
        <f t="shared" si="12"/>
        <v>688.24053651687552</v>
      </c>
      <c r="H86" s="47">
        <f t="shared" si="12"/>
        <v>592.06790300847933</v>
      </c>
      <c r="I86" s="45">
        <f t="shared" si="12"/>
        <v>509.86056428232956</v>
      </c>
      <c r="J86" s="45">
        <f t="shared" si="12"/>
        <v>438.78256094806301</v>
      </c>
      <c r="K86" s="45">
        <f t="shared" si="12"/>
        <v>376.71712289900034</v>
      </c>
      <c r="L86" s="45">
        <f t="shared" si="12"/>
        <v>322.05228148378205</v>
      </c>
      <c r="M86" s="45">
        <f t="shared" si="12"/>
        <v>273.53885665296536</v>
      </c>
      <c r="N86" s="45">
        <f t="shared" si="12"/>
        <v>230.19383232374753</v>
      </c>
      <c r="O86" s="45">
        <f t="shared" si="12"/>
        <v>191.23305178525607</v>
      </c>
      <c r="P86" s="45">
        <f t="shared" si="12"/>
        <v>156.02335304085224</v>
      </c>
      <c r="Q86" s="45">
        <f t="shared" si="12"/>
        <v>124.04789419104657</v>
      </c>
    </row>
    <row r="87" spans="1:17">
      <c r="A87" s="46">
        <f>'a（自動）計算用'!G62</f>
        <v>24.432053616063651</v>
      </c>
      <c r="B87" s="45">
        <f t="shared" si="12"/>
        <v>1578.7607524584769</v>
      </c>
      <c r="C87" s="45">
        <f t="shared" si="12"/>
        <v>1306.8720807490886</v>
      </c>
      <c r="D87" s="45">
        <f t="shared" si="12"/>
        <v>1096.9658258123429</v>
      </c>
      <c r="E87" s="45">
        <f t="shared" si="12"/>
        <v>930.01553405335119</v>
      </c>
      <c r="F87" s="45">
        <f t="shared" si="12"/>
        <v>794.05918852422906</v>
      </c>
      <c r="G87" s="45">
        <f t="shared" si="12"/>
        <v>681.19896156860796</v>
      </c>
      <c r="H87" s="47">
        <f t="shared" si="12"/>
        <v>586.01029626738671</v>
      </c>
      <c r="I87" s="45">
        <f t="shared" si="12"/>
        <v>504.64404304292424</v>
      </c>
      <c r="J87" s="45">
        <f t="shared" si="12"/>
        <v>434.29325797188937</v>
      </c>
      <c r="K87" s="45">
        <f t="shared" si="12"/>
        <v>372.86282819468954</v>
      </c>
      <c r="L87" s="45">
        <f t="shared" si="12"/>
        <v>318.75727754692372</v>
      </c>
      <c r="M87" s="45">
        <f t="shared" si="12"/>
        <v>270.74020667786613</v>
      </c>
      <c r="N87" s="45">
        <f t="shared" si="12"/>
        <v>227.83865700794883</v>
      </c>
      <c r="O87" s="45">
        <f t="shared" si="12"/>
        <v>189.27649474555196</v>
      </c>
      <c r="P87" s="45">
        <f t="shared" si="12"/>
        <v>154.42703594555684</v>
      </c>
      <c r="Q87" s="45">
        <f t="shared" si="12"/>
        <v>122.77872665764075</v>
      </c>
    </row>
    <row r="88" spans="1:17">
      <c r="A88" s="46">
        <f>'a（自動）計算用'!G63</f>
        <v>24.612361568920402</v>
      </c>
      <c r="B88" s="45">
        <f t="shared" si="12"/>
        <v>1562.9993164557027</v>
      </c>
      <c r="C88" s="45">
        <f t="shared" si="12"/>
        <v>1293.825024295181</v>
      </c>
      <c r="D88" s="45">
        <f t="shared" si="12"/>
        <v>1086.0143522379919</v>
      </c>
      <c r="E88" s="45">
        <f t="shared" si="12"/>
        <v>920.73079581879506</v>
      </c>
      <c r="F88" s="45">
        <f t="shared" si="12"/>
        <v>786.13175996176324</v>
      </c>
      <c r="G88" s="45">
        <f t="shared" si="12"/>
        <v>674.39826436277701</v>
      </c>
      <c r="H88" s="47">
        <f t="shared" si="12"/>
        <v>580.15990774765555</v>
      </c>
      <c r="I88" s="45">
        <f t="shared" si="12"/>
        <v>499.60596822619453</v>
      </c>
      <c r="J88" s="45">
        <f t="shared" si="12"/>
        <v>429.95752478286693</v>
      </c>
      <c r="K88" s="45">
        <f t="shared" si="12"/>
        <v>369.140380955453</v>
      </c>
      <c r="L88" s="45">
        <f t="shared" si="12"/>
        <v>315.57498889257829</v>
      </c>
      <c r="M88" s="45">
        <f t="shared" si="12"/>
        <v>268.03729274091523</v>
      </c>
      <c r="N88" s="45">
        <f t="shared" si="12"/>
        <v>225.56404737770768</v>
      </c>
      <c r="O88" s="45">
        <f t="shared" si="12"/>
        <v>187.38686748308308</v>
      </c>
      <c r="P88" s="45">
        <f t="shared" si="12"/>
        <v>152.88532556267347</v>
      </c>
      <c r="Q88" s="45">
        <f t="shared" si="12"/>
        <v>121.55297472549839</v>
      </c>
    </row>
    <row r="89" spans="1:17">
      <c r="A89" s="46">
        <f>'a（自動）計算用'!G64</f>
        <v>24.789586934717246</v>
      </c>
      <c r="B89" s="45">
        <f t="shared" si="12"/>
        <v>1547.7711611569619</v>
      </c>
      <c r="C89" s="45">
        <f t="shared" si="12"/>
        <v>1281.2194088019883</v>
      </c>
      <c r="D89" s="45">
        <f t="shared" si="12"/>
        <v>1075.4334165725538</v>
      </c>
      <c r="E89" s="45">
        <f t="shared" si="12"/>
        <v>911.76020229425262</v>
      </c>
      <c r="F89" s="45">
        <f t="shared" si="12"/>
        <v>778.47255218097121</v>
      </c>
      <c r="G89" s="45">
        <f t="shared" si="12"/>
        <v>667.82766551811108</v>
      </c>
      <c r="H89" s="47">
        <f t="shared" si="12"/>
        <v>574.507464345877</v>
      </c>
      <c r="I89" s="45">
        <f t="shared" si="12"/>
        <v>494.73835427894187</v>
      </c>
      <c r="J89" s="45">
        <f t="shared" si="12"/>
        <v>425.76848906780157</v>
      </c>
      <c r="K89" s="45">
        <f t="shared" si="12"/>
        <v>365.54388095123483</v>
      </c>
      <c r="L89" s="45">
        <f t="shared" si="12"/>
        <v>312.50037146398472</v>
      </c>
      <c r="M89" s="45">
        <f t="shared" si="12"/>
        <v>265.42583061374779</v>
      </c>
      <c r="N89" s="45">
        <f t="shared" si="12"/>
        <v>223.36639808438019</v>
      </c>
      <c r="O89" s="45">
        <f t="shared" si="12"/>
        <v>185.56117486189387</v>
      </c>
      <c r="P89" s="45">
        <f t="shared" si="12"/>
        <v>151.39577821863091</v>
      </c>
      <c r="Q89" s="45">
        <f t="shared" si="12"/>
        <v>120.36869552802489</v>
      </c>
    </row>
    <row r="90" spans="1:17">
      <c r="A90" s="46">
        <f>'a（自動）計算用'!G65</f>
        <v>24.963775093944498</v>
      </c>
      <c r="B90" s="45">
        <f t="shared" si="12"/>
        <v>1533.052758623518</v>
      </c>
      <c r="C90" s="45">
        <f t="shared" si="12"/>
        <v>1269.0357582303411</v>
      </c>
      <c r="D90" s="45">
        <f t="shared" si="12"/>
        <v>1065.2066709655353</v>
      </c>
      <c r="E90" s="45">
        <f t="shared" si="12"/>
        <v>903.08989365424031</v>
      </c>
      <c r="F90" s="45">
        <f t="shared" si="12"/>
        <v>771.06973148513123</v>
      </c>
      <c r="G90" s="45">
        <f t="shared" si="12"/>
        <v>661.4770132700628</v>
      </c>
      <c r="H90" s="47">
        <f t="shared" si="12"/>
        <v>569.04423287411987</v>
      </c>
      <c r="I90" s="45">
        <f t="shared" si="12"/>
        <v>490.03368059735703</v>
      </c>
      <c r="J90" s="45">
        <f t="shared" si="12"/>
        <v>421.71967864580625</v>
      </c>
      <c r="K90" s="45">
        <f t="shared" si="12"/>
        <v>362.06777148589509</v>
      </c>
      <c r="L90" s="45">
        <f t="shared" si="12"/>
        <v>309.52867488862051</v>
      </c>
      <c r="M90" s="45">
        <f t="shared" si="12"/>
        <v>262.90178551212784</v>
      </c>
      <c r="N90" s="45">
        <f t="shared" si="12"/>
        <v>221.24231369648274</v>
      </c>
      <c r="O90" s="45">
        <f t="shared" si="12"/>
        <v>183.79659613427719</v>
      </c>
      <c r="P90" s="45">
        <f t="shared" si="12"/>
        <v>149.95609251986122</v>
      </c>
      <c r="Q90" s="45">
        <f t="shared" si="12"/>
        <v>119.22405931973508</v>
      </c>
    </row>
    <row r="91" spans="1:17">
      <c r="A91" s="46">
        <f>'a（自動）計算用'!G66</f>
        <v>25.134970711804797</v>
      </c>
      <c r="B91" s="45">
        <f t="shared" si="12"/>
        <v>1518.8219308725822</v>
      </c>
      <c r="C91" s="45">
        <f t="shared" si="12"/>
        <v>1257.2557140123135</v>
      </c>
      <c r="D91" s="45">
        <f t="shared" si="12"/>
        <v>1055.3187055524802</v>
      </c>
      <c r="E91" s="45">
        <f t="shared" si="12"/>
        <v>894.70680530459765</v>
      </c>
      <c r="F91" s="45">
        <f t="shared" si="12"/>
        <v>763.91214315622244</v>
      </c>
      <c r="G91" s="45">
        <f t="shared" si="12"/>
        <v>655.3367383290348</v>
      </c>
      <c r="H91" s="47">
        <f t="shared" si="12"/>
        <v>563.76198122612971</v>
      </c>
      <c r="I91" s="45">
        <f t="shared" si="12"/>
        <v>485.48485808520854</v>
      </c>
      <c r="J91" s="45">
        <f t="shared" si="12"/>
        <v>417.80499268850303</v>
      </c>
      <c r="K91" s="45">
        <f t="shared" si="12"/>
        <v>358.70681468829133</v>
      </c>
      <c r="L91" s="45">
        <f t="shared" si="12"/>
        <v>306.65542135475624</v>
      </c>
      <c r="M91" s="45">
        <f t="shared" si="12"/>
        <v>260.46135415450402</v>
      </c>
      <c r="N91" s="45">
        <f t="shared" si="12"/>
        <v>219.18859360125259</v>
      </c>
      <c r="O91" s="45">
        <f t="shared" si="12"/>
        <v>182.09047239777667</v>
      </c>
      <c r="P91" s="45">
        <f t="shared" si="12"/>
        <v>148.56409911921037</v>
      </c>
      <c r="Q91" s="45">
        <f t="shared" si="12"/>
        <v>118.11734133993777</v>
      </c>
    </row>
    <row r="92" spans="1:17">
      <c r="A92" s="46">
        <f>'a（自動）計算用'!G67</f>
        <v>25.303217767191139</v>
      </c>
      <c r="B92" s="45">
        <f t="shared" si="12"/>
        <v>1505.057754076405</v>
      </c>
      <c r="C92" s="45">
        <f t="shared" si="12"/>
        <v>1245.8619557488103</v>
      </c>
      <c r="D92" s="45">
        <f t="shared" si="12"/>
        <v>1045.7549818898963</v>
      </c>
      <c r="E92" s="45">
        <f t="shared" si="12"/>
        <v>886.5986114481392</v>
      </c>
      <c r="F92" s="45">
        <f t="shared" si="12"/>
        <v>756.9892632705546</v>
      </c>
      <c r="G92" s="45">
        <f t="shared" si="12"/>
        <v>649.39781254449031</v>
      </c>
      <c r="H92" s="47">
        <f t="shared" si="12"/>
        <v>558.65294281759054</v>
      </c>
      <c r="I92" s="45">
        <f t="shared" si="12"/>
        <v>481.08519853149591</v>
      </c>
      <c r="J92" s="45">
        <f t="shared" si="12"/>
        <v>414.01867536663877</v>
      </c>
      <c r="K92" s="45">
        <f t="shared" si="12"/>
        <v>355.45606888655885</v>
      </c>
      <c r="L92" s="45">
        <f t="shared" si="12"/>
        <v>303.87638626891959</v>
      </c>
      <c r="M92" s="45">
        <f t="shared" si="12"/>
        <v>258.10094833320096</v>
      </c>
      <c r="N92" s="45">
        <f t="shared" si="12"/>
        <v>217.20221817915171</v>
      </c>
      <c r="O92" s="45">
        <f t="shared" si="12"/>
        <v>180.44029510968437</v>
      </c>
      <c r="P92" s="45">
        <f t="shared" si="12"/>
        <v>147.21775134513865</v>
      </c>
      <c r="Q92" s="45">
        <f t="shared" si="12"/>
        <v>117.04691436238993</v>
      </c>
    </row>
    <row r="93" spans="1:17">
      <c r="A93" s="46">
        <f>'a（自動）計算用'!G68</f>
        <v>25.468559580319468</v>
      </c>
      <c r="B93" s="45">
        <f t="shared" si="12"/>
        <v>1491.7404707356877</v>
      </c>
      <c r="C93" s="45">
        <f t="shared" si="12"/>
        <v>1234.8381285081684</v>
      </c>
      <c r="D93" s="45">
        <f t="shared" si="12"/>
        <v>1036.5017719309599</v>
      </c>
      <c r="E93" s="45">
        <f t="shared" si="12"/>
        <v>878.75367334781572</v>
      </c>
      <c r="F93" s="45">
        <f t="shared" si="12"/>
        <v>750.29115452519216</v>
      </c>
      <c r="G93" s="45">
        <f t="shared" si="12"/>
        <v>643.65171100979933</v>
      </c>
      <c r="H93" s="47">
        <f t="shared" si="12"/>
        <v>553.70978398632508</v>
      </c>
      <c r="I93" s="45">
        <f t="shared" si="12"/>
        <v>476.82838653706142</v>
      </c>
      <c r="J93" s="45">
        <f t="shared" si="12"/>
        <v>410.35529169031645</v>
      </c>
      <c r="K93" s="45">
        <f t="shared" si="12"/>
        <v>352.31086786572183</v>
      </c>
      <c r="L93" s="45">
        <f t="shared" si="12"/>
        <v>301.187580523402</v>
      </c>
      <c r="M93" s="45">
        <f t="shared" si="12"/>
        <v>255.81717985312011</v>
      </c>
      <c r="N93" s="45">
        <f t="shared" si="12"/>
        <v>215.28033612918409</v>
      </c>
      <c r="O93" s="45">
        <f t="shared" si="12"/>
        <v>178.84369555757422</v>
      </c>
      <c r="P93" s="45">
        <f t="shared" si="12"/>
        <v>145.91511661093236</v>
      </c>
      <c r="Q93" s="45">
        <f t="shared" si="12"/>
        <v>116.01124186510616</v>
      </c>
    </row>
    <row r="94" spans="1:17">
      <c r="A94" s="46">
        <f>'a（自動）計算用'!G69</f>
        <v>25.631038839011826</v>
      </c>
      <c r="B94" s="45">
        <f t="shared" si="12"/>
        <v>1478.8514090722115</v>
      </c>
      <c r="C94" s="45">
        <f t="shared" si="12"/>
        <v>1224.1687761007056</v>
      </c>
      <c r="D94" s="45">
        <f t="shared" si="12"/>
        <v>1027.5461020173241</v>
      </c>
      <c r="E94" s="45">
        <f t="shared" si="12"/>
        <v>871.16099184256677</v>
      </c>
      <c r="F94" s="45">
        <f t="shared" si="12"/>
        <v>743.80842569537992</v>
      </c>
      <c r="G94" s="45">
        <f t="shared" si="12"/>
        <v>638.09037728201235</v>
      </c>
      <c r="H94" s="47">
        <f t="shared" si="12"/>
        <v>548.92557407215008</v>
      </c>
      <c r="I94" s="45">
        <f t="shared" si="12"/>
        <v>472.70845374879224</v>
      </c>
      <c r="J94" s="45">
        <f t="shared" si="12"/>
        <v>406.809705335123</v>
      </c>
      <c r="K94" s="45">
        <f t="shared" si="12"/>
        <v>349.26680183029771</v>
      </c>
      <c r="L94" s="45">
        <f t="shared" si="12"/>
        <v>298.58523422135067</v>
      </c>
      <c r="M94" s="45">
        <f t="shared" si="12"/>
        <v>253.60684670845632</v>
      </c>
      <c r="N94" s="45">
        <f t="shared" si="12"/>
        <v>213.42025283605301</v>
      </c>
      <c r="O94" s="45">
        <f t="shared" si="12"/>
        <v>177.29843519534197</v>
      </c>
      <c r="P94" s="45">
        <f t="shared" si="12"/>
        <v>144.65436853006537</v>
      </c>
      <c r="Q94" s="45">
        <f t="shared" si="12"/>
        <v>115.00887176159991</v>
      </c>
    </row>
    <row r="95" spans="1:17">
      <c r="A95" s="46">
        <f>'a（自動）計算用'!G70</f>
        <v>25.790697623631363</v>
      </c>
      <c r="B95" s="45">
        <f t="shared" si="12"/>
        <v>1466.3729089656949</v>
      </c>
      <c r="C95" s="45">
        <f t="shared" si="12"/>
        <v>1213.8392797704755</v>
      </c>
      <c r="D95" s="45">
        <f t="shared" si="12"/>
        <v>1018.8757014180386</v>
      </c>
      <c r="E95" s="45">
        <f t="shared" si="12"/>
        <v>863.81016371824512</v>
      </c>
      <c r="F95" s="45">
        <f t="shared" si="12"/>
        <v>737.53219438347901</v>
      </c>
      <c r="G95" s="45">
        <f t="shared" si="12"/>
        <v>632.70619142531677</v>
      </c>
      <c r="H95" s="47">
        <f t="shared" si="12"/>
        <v>544.29375792584335</v>
      </c>
      <c r="I95" s="45">
        <f t="shared" si="12"/>
        <v>468.71975518565779</v>
      </c>
      <c r="J95" s="45">
        <f t="shared" si="12"/>
        <v>403.37705826847747</v>
      </c>
      <c r="K95" s="45">
        <f t="shared" si="12"/>
        <v>346.31969991248138</v>
      </c>
      <c r="L95" s="45">
        <f t="shared" si="12"/>
        <v>296.06578172316296</v>
      </c>
      <c r="M95" s="45">
        <f t="shared" si="12"/>
        <v>251.46692038167933</v>
      </c>
      <c r="N95" s="45">
        <f t="shared" si="12"/>
        <v>211.61941968174827</v>
      </c>
      <c r="O95" s="45">
        <f t="shared" si="12"/>
        <v>175.8023967638282</v>
      </c>
      <c r="P95" s="45">
        <f t="shared" si="12"/>
        <v>143.43377967168709</v>
      </c>
      <c r="Q95" s="45">
        <f t="shared" si="12"/>
        <v>114.03843064106309</v>
      </c>
    </row>
    <row r="96" spans="1:17">
      <c r="A96" s="46">
        <f>'a（自動）計算用'!G71</f>
        <v>25.947577430675342</v>
      </c>
      <c r="B96" s="45">
        <f t="shared" si="12"/>
        <v>1454.2882538306762</v>
      </c>
      <c r="C96" s="45">
        <f t="shared" si="12"/>
        <v>1203.8358018040747</v>
      </c>
      <c r="D96" s="45">
        <f t="shared" si="12"/>
        <v>1010.4789549957578</v>
      </c>
      <c r="E96" s="45">
        <f t="shared" si="12"/>
        <v>856.69134157768747</v>
      </c>
      <c r="F96" s="45">
        <f t="shared" si="12"/>
        <v>731.45405275551855</v>
      </c>
      <c r="G96" s="45">
        <f t="shared" si="12"/>
        <v>627.4919406174788</v>
      </c>
      <c r="H96" s="47">
        <f t="shared" si="12"/>
        <v>539.80813062295169</v>
      </c>
      <c r="I96" s="45">
        <f t="shared" si="12"/>
        <v>464.85694746344996</v>
      </c>
      <c r="J96" s="45">
        <f t="shared" si="12"/>
        <v>400.05275200998881</v>
      </c>
      <c r="K96" s="45">
        <f t="shared" si="12"/>
        <v>343.46561408321065</v>
      </c>
      <c r="L96" s="45">
        <f t="shared" si="12"/>
        <v>293.62584789219238</v>
      </c>
      <c r="M96" s="45">
        <f t="shared" si="12"/>
        <v>249.39453416116382</v>
      </c>
      <c r="N96" s="45">
        <f t="shared" si="12"/>
        <v>209.87542421436711</v>
      </c>
      <c r="O96" s="45">
        <f t="shared" si="12"/>
        <v>174.35357612358663</v>
      </c>
      <c r="P96" s="45">
        <f t="shared" si="12"/>
        <v>142.25171489713586</v>
      </c>
      <c r="Q96" s="45">
        <f t="shared" si="12"/>
        <v>113.09861847049588</v>
      </c>
    </row>
    <row r="97" spans="1:17">
      <c r="A97" s="46">
        <f>'a（自動）計算用'!G72</f>
        <v>26.101719195036921</v>
      </c>
      <c r="B97" s="45">
        <f t="shared" si="12"/>
        <v>1442.581607891766</v>
      </c>
      <c r="C97" s="45">
        <f t="shared" si="12"/>
        <v>1194.145233608132</v>
      </c>
      <c r="D97" s="45">
        <f t="shared" si="12"/>
        <v>1002.3448596238834</v>
      </c>
      <c r="E97" s="45">
        <f t="shared" si="12"/>
        <v>849.79519689085305</v>
      </c>
      <c r="F97" s="45">
        <f t="shared" si="12"/>
        <v>725.56603599293055</v>
      </c>
      <c r="G97" s="45">
        <f t="shared" si="12"/>
        <v>622.44079208555661</v>
      </c>
      <c r="H97" s="47">
        <f t="shared" si="12"/>
        <v>535.46281418138494</v>
      </c>
      <c r="I97" s="45">
        <f t="shared" si="12"/>
        <v>461.11496874508867</v>
      </c>
      <c r="J97" s="45">
        <f t="shared" si="12"/>
        <v>396.83243037682456</v>
      </c>
      <c r="K97" s="45">
        <f t="shared" si="12"/>
        <v>340.70080433818833</v>
      </c>
      <c r="L97" s="45">
        <f t="shared" si="12"/>
        <v>291.26223543040425</v>
      </c>
      <c r="M97" s="45">
        <f t="shared" si="12"/>
        <v>247.38697238458073</v>
      </c>
      <c r="N97" s="45">
        <f t="shared" si="12"/>
        <v>208.18598109600012</v>
      </c>
      <c r="O97" s="45">
        <f t="shared" si="12"/>
        <v>172.95007473485896</v>
      </c>
      <c r="P97" s="45">
        <f t="shared" si="12"/>
        <v>141.10662522449559</v>
      </c>
      <c r="Q97" s="45">
        <f t="shared" si="12"/>
        <v>112.18820371666253</v>
      </c>
    </row>
    <row r="98" spans="1:17">
      <c r="A98" s="46">
        <f>'a（自動）計算用'!G73</f>
        <v>26.253163310951148</v>
      </c>
      <c r="B98" s="45">
        <f t="shared" si="12"/>
        <v>1431.2379583709037</v>
      </c>
      <c r="C98" s="45">
        <f t="shared" si="12"/>
        <v>1184.755147852876</v>
      </c>
      <c r="D98" s="45">
        <f t="shared" si="12"/>
        <v>994.46298401670163</v>
      </c>
      <c r="E98" s="45">
        <f t="shared" si="12"/>
        <v>843.11288593852521</v>
      </c>
      <c r="F98" s="45">
        <f t="shared" si="12"/>
        <v>719.86059321484504</v>
      </c>
      <c r="G98" s="45">
        <f t="shared" si="12"/>
        <v>617.54626816103132</v>
      </c>
      <c r="H98" s="47">
        <f t="shared" si="12"/>
        <v>531.25223610226669</v>
      </c>
      <c r="I98" s="45">
        <f t="shared" si="12"/>
        <v>457.48902026102888</v>
      </c>
      <c r="J98" s="45">
        <f t="shared" si="12"/>
        <v>393.71196358029766</v>
      </c>
      <c r="K98" s="45">
        <f t="shared" si="12"/>
        <v>338.02172504399408</v>
      </c>
      <c r="L98" s="45">
        <f t="shared" si="12"/>
        <v>288.97191320578236</v>
      </c>
      <c r="M98" s="45">
        <f t="shared" si="12"/>
        <v>245.44166052464439</v>
      </c>
      <c r="N98" s="45">
        <f t="shared" si="12"/>
        <v>206.54892375949271</v>
      </c>
      <c r="O98" s="45">
        <f t="shared" si="12"/>
        <v>171.59009272644676</v>
      </c>
      <c r="P98" s="45">
        <f t="shared" si="12"/>
        <v>139.99704217362222</v>
      </c>
      <c r="Q98" s="45">
        <f t="shared" si="12"/>
        <v>111.30601885004916</v>
      </c>
    </row>
    <row r="99" spans="1:17">
      <c r="A99" s="46">
        <f>'a（自動）計算用'!G74</f>
        <v>26.401949651644856</v>
      </c>
      <c r="B99" s="45">
        <f t="shared" si="12"/>
        <v>1420.2430621493913</v>
      </c>
      <c r="C99" s="45">
        <f t="shared" si="12"/>
        <v>1175.6537543198451</v>
      </c>
      <c r="D99" s="45">
        <f t="shared" si="12"/>
        <v>986.82343166871556</v>
      </c>
      <c r="E99" s="45">
        <f t="shared" si="12"/>
        <v>836.63601839200942</v>
      </c>
      <c r="F99" s="45">
        <f t="shared" si="12"/>
        <v>714.33056065103392</v>
      </c>
      <c r="G99" s="45">
        <f t="shared" si="12"/>
        <v>612.80222326570072</v>
      </c>
      <c r="H99" s="47">
        <f t="shared" si="12"/>
        <v>527.17110957174941</v>
      </c>
      <c r="I99" s="45">
        <f t="shared" si="12"/>
        <v>453.97454926001041</v>
      </c>
      <c r="J99" s="45">
        <f t="shared" si="12"/>
        <v>390.68743355339666</v>
      </c>
      <c r="K99" s="45">
        <f t="shared" si="12"/>
        <v>335.42501234102355</v>
      </c>
      <c r="L99" s="45">
        <f t="shared" si="12"/>
        <v>286.75200548320771</v>
      </c>
      <c r="M99" s="45">
        <f t="shared" si="12"/>
        <v>243.55615604223405</v>
      </c>
      <c r="N99" s="45">
        <f t="shared" si="12"/>
        <v>204.96219671098314</v>
      </c>
      <c r="O99" s="45">
        <f t="shared" si="12"/>
        <v>170.2719225010606</v>
      </c>
      <c r="P99" s="45">
        <f t="shared" si="12"/>
        <v>138.92157254887184</v>
      </c>
      <c r="Q99" s="45">
        <f t="shared" si="12"/>
        <v>110.45095619682063</v>
      </c>
    </row>
    <row r="100" spans="1:17">
      <c r="A100" s="46">
        <f>'a（自動）計算用'!G75</f>
        <v>26.548117587714231</v>
      </c>
      <c r="B100" s="45">
        <f t="shared" si="12"/>
        <v>1409.5833965110014</v>
      </c>
      <c r="C100" s="45">
        <f t="shared" si="12"/>
        <v>1166.8298591278481</v>
      </c>
      <c r="D100" s="45">
        <f t="shared" si="12"/>
        <v>979.41680662962028</v>
      </c>
      <c r="E100" s="45">
        <f t="shared" si="12"/>
        <v>830.35662829691137</v>
      </c>
      <c r="F100" s="45">
        <f t="shared" si="12"/>
        <v>708.96913686748815</v>
      </c>
      <c r="G100" s="45">
        <f t="shared" si="12"/>
        <v>608.20282265846356</v>
      </c>
      <c r="H100" s="47">
        <f t="shared" si="12"/>
        <v>523.21441517765788</v>
      </c>
      <c r="I100" s="45">
        <f t="shared" si="12"/>
        <v>450.56723326430557</v>
      </c>
      <c r="J100" s="45">
        <f t="shared" si="12"/>
        <v>387.75512040095833</v>
      </c>
      <c r="K100" s="45">
        <f t="shared" si="12"/>
        <v>332.90747251027307</v>
      </c>
      <c r="L100" s="45">
        <f t="shared" si="12"/>
        <v>284.59978197932185</v>
      </c>
      <c r="M100" s="45">
        <f t="shared" si="12"/>
        <v>241.72813993937584</v>
      </c>
      <c r="N100" s="45">
        <f t="shared" si="12"/>
        <v>203.42384842140061</v>
      </c>
      <c r="O100" s="45">
        <f t="shared" si="12"/>
        <v>168.99394282994695</v>
      </c>
      <c r="P100" s="45">
        <f t="shared" si="12"/>
        <v>137.87889362102044</v>
      </c>
      <c r="Q100" s="45">
        <f t="shared" si="12"/>
        <v>109.62196410815889</v>
      </c>
    </row>
    <row r="101" spans="1:17">
      <c r="A101" s="46">
        <f>'a（自動）計算用'!G76</f>
        <v>26.691706004257707</v>
      </c>
      <c r="B101" s="45">
        <f t="shared" si="12"/>
        <v>1399.2461136112565</v>
      </c>
      <c r="C101" s="45">
        <f t="shared" si="12"/>
        <v>1158.2728270433829</v>
      </c>
      <c r="D101" s="45">
        <f t="shared" si="12"/>
        <v>972.2341818683218</v>
      </c>
      <c r="E101" s="45">
        <f t="shared" si="12"/>
        <v>824.26714725192335</v>
      </c>
      <c r="F101" s="45">
        <f t="shared" si="12"/>
        <v>703.76985986612203</v>
      </c>
      <c r="G101" s="45">
        <f t="shared" si="12"/>
        <v>603.74252278985989</v>
      </c>
      <c r="H101" s="47">
        <f t="shared" si="12"/>
        <v>519.3773840092266</v>
      </c>
      <c r="I101" s="45">
        <f t="shared" si="12"/>
        <v>447.26296551602115</v>
      </c>
      <c r="J101" s="45">
        <f t="shared" si="12"/>
        <v>384.91148987485343</v>
      </c>
      <c r="K101" s="45">
        <f t="shared" si="12"/>
        <v>330.46607122015018</v>
      </c>
      <c r="L101" s="45">
        <f t="shared" si="12"/>
        <v>282.51264866971565</v>
      </c>
      <c r="M101" s="45">
        <f t="shared" si="12"/>
        <v>239.95540895122181</v>
      </c>
      <c r="N101" s="45">
        <f t="shared" si="12"/>
        <v>201.9320247557049</v>
      </c>
      <c r="O101" s="45">
        <f t="shared" ref="B101:Q116" si="13">O$25*$A101^O$24</f>
        <v>167.7546133942424</v>
      </c>
      <c r="P101" s="45">
        <f t="shared" si="13"/>
        <v>136.86774867366066</v>
      </c>
      <c r="Q101" s="45">
        <f t="shared" si="13"/>
        <v>108.81804341938191</v>
      </c>
    </row>
    <row r="102" spans="1:17">
      <c r="A102" s="46">
        <f>'a（自動）計算用'!G77</f>
        <v>26.832753316795277</v>
      </c>
      <c r="B102" s="45">
        <f t="shared" si="13"/>
        <v>1389.2189983524486</v>
      </c>
      <c r="C102" s="45">
        <f t="shared" si="13"/>
        <v>1149.9725466102752</v>
      </c>
      <c r="D102" s="45">
        <f t="shared" si="13"/>
        <v>965.26707000335728</v>
      </c>
      <c r="E102" s="45">
        <f t="shared" si="13"/>
        <v>818.36037959386431</v>
      </c>
      <c r="F102" s="45">
        <f t="shared" si="13"/>
        <v>698.72658589744174</v>
      </c>
      <c r="G102" s="45">
        <f t="shared" si="13"/>
        <v>599.41605312611114</v>
      </c>
      <c r="H102" s="47">
        <f t="shared" si="13"/>
        <v>515.65548202099239</v>
      </c>
      <c r="I102" s="45">
        <f t="shared" si="13"/>
        <v>444.05784151203102</v>
      </c>
      <c r="J102" s="45">
        <f t="shared" si="13"/>
        <v>382.15318178604002</v>
      </c>
      <c r="K102" s="45">
        <f t="shared" si="13"/>
        <v>328.09792357763297</v>
      </c>
      <c r="L102" s="45">
        <f t="shared" si="13"/>
        <v>280.48813928374972</v>
      </c>
      <c r="M102" s="45">
        <f t="shared" si="13"/>
        <v>238.23586832207647</v>
      </c>
      <c r="N102" s="45">
        <f t="shared" si="13"/>
        <v>200.48496289362535</v>
      </c>
      <c r="O102" s="45">
        <f t="shared" si="13"/>
        <v>166.55246973464017</v>
      </c>
      <c r="P102" s="45">
        <f t="shared" si="13"/>
        <v>135.886942882732</v>
      </c>
      <c r="Q102" s="45">
        <f t="shared" si="13"/>
        <v>108.03824417392391</v>
      </c>
    </row>
    <row r="103" spans="1:17">
      <c r="A103" s="46">
        <f>'a（自動）計算用'!G78</f>
        <v>26.971297486008631</v>
      </c>
      <c r="B103" s="45">
        <f t="shared" si="13"/>
        <v>1379.4904293748257</v>
      </c>
      <c r="C103" s="45">
        <f t="shared" si="13"/>
        <v>1141.9193978588266</v>
      </c>
      <c r="D103" s="45">
        <f t="shared" si="13"/>
        <v>958.50739619851265</v>
      </c>
      <c r="E103" s="45">
        <f t="shared" si="13"/>
        <v>812.62947941838843</v>
      </c>
      <c r="F103" s="45">
        <f t="shared" si="13"/>
        <v>693.83346984053219</v>
      </c>
      <c r="G103" s="45">
        <f t="shared" si="13"/>
        <v>595.21839931771399</v>
      </c>
      <c r="H103" s="47">
        <f t="shared" si="13"/>
        <v>512.04439555335841</v>
      </c>
      <c r="I103" s="45">
        <f t="shared" si="13"/>
        <v>440.94814653497735</v>
      </c>
      <c r="J103" s="45">
        <f t="shared" si="13"/>
        <v>379.47699927382803</v>
      </c>
      <c r="K103" s="45">
        <f t="shared" si="13"/>
        <v>325.80028491538798</v>
      </c>
      <c r="L103" s="45">
        <f t="shared" si="13"/>
        <v>278.52390742853953</v>
      </c>
      <c r="M103" s="45">
        <f t="shared" si="13"/>
        <v>236.56752511581175</v>
      </c>
      <c r="N103" s="45">
        <f t="shared" si="13"/>
        <v>199.08098570010876</v>
      </c>
      <c r="O103" s="45">
        <f t="shared" si="13"/>
        <v>165.38611857465133</v>
      </c>
      <c r="P103" s="45">
        <f t="shared" si="13"/>
        <v>134.93533950086004</v>
      </c>
      <c r="Q103" s="45">
        <f t="shared" si="13"/>
        <v>107.28166258965693</v>
      </c>
    </row>
    <row r="104" spans="1:17">
      <c r="A104" s="46">
        <f>'a（自動）計算用'!G79</f>
        <v>27.107376031339449</v>
      </c>
      <c r="B104" s="45">
        <f t="shared" si="13"/>
        <v>1370.049342901825</v>
      </c>
      <c r="C104" s="45">
        <f t="shared" si="13"/>
        <v>1134.1042223774948</v>
      </c>
      <c r="D104" s="45">
        <f t="shared" si="13"/>
        <v>951.94747304150894</v>
      </c>
      <c r="E104" s="45">
        <f t="shared" si="13"/>
        <v>807.06792928195466</v>
      </c>
      <c r="F104" s="45">
        <f t="shared" si="13"/>
        <v>689.0849470185251</v>
      </c>
      <c r="G104" s="45">
        <f t="shared" si="13"/>
        <v>591.14478759948975</v>
      </c>
      <c r="H104" s="47">
        <f t="shared" si="13"/>
        <v>508.54001791253239</v>
      </c>
      <c r="I104" s="45">
        <f t="shared" si="13"/>
        <v>437.9303440965561</v>
      </c>
      <c r="J104" s="45">
        <f t="shared" si="13"/>
        <v>376.87989886024798</v>
      </c>
      <c r="K104" s="45">
        <f t="shared" si="13"/>
        <v>323.57054225294098</v>
      </c>
      <c r="L104" s="45">
        <f t="shared" si="13"/>
        <v>276.6177192891825</v>
      </c>
      <c r="M104" s="45">
        <f t="shared" si="13"/>
        <v>234.94848201571983</v>
      </c>
      <c r="N104" s="45">
        <f t="shared" si="13"/>
        <v>197.71849650764895</v>
      </c>
      <c r="O104" s="45">
        <f t="shared" si="13"/>
        <v>164.25423348603579</v>
      </c>
      <c r="P104" s="45">
        <f t="shared" si="13"/>
        <v>134.01185632086535</v>
      </c>
      <c r="Q104" s="45">
        <f t="shared" si="13"/>
        <v>106.54743824716891</v>
      </c>
    </row>
    <row r="105" spans="1:17">
      <c r="A105" s="46">
        <f>'a（自動）計算用'!G80</f>
        <v>27.241026043485697</v>
      </c>
      <c r="B105" s="45">
        <f t="shared" si="13"/>
        <v>1360.8851992018954</v>
      </c>
      <c r="C105" s="45">
        <f t="shared" si="13"/>
        <v>1126.5182955505447</v>
      </c>
      <c r="D105" s="45">
        <f t="shared" si="13"/>
        <v>945.57997724076642</v>
      </c>
      <c r="E105" s="45">
        <f t="shared" si="13"/>
        <v>801.66952044517564</v>
      </c>
      <c r="F105" s="45">
        <f t="shared" si="13"/>
        <v>684.47571633011728</v>
      </c>
      <c r="G105" s="45">
        <f t="shared" si="13"/>
        <v>587.19067031963175</v>
      </c>
      <c r="H105" s="47">
        <f t="shared" si="13"/>
        <v>505.13843692170144</v>
      </c>
      <c r="I105" s="45">
        <f t="shared" si="13"/>
        <v>435.00106521718362</v>
      </c>
      <c r="J105" s="45">
        <f t="shared" si="13"/>
        <v>374.35898122420502</v>
      </c>
      <c r="K105" s="45">
        <f t="shared" si="13"/>
        <v>321.40620637581873</v>
      </c>
      <c r="L105" s="45">
        <f t="shared" si="13"/>
        <v>274.76744685728323</v>
      </c>
      <c r="M105" s="45">
        <f t="shared" si="13"/>
        <v>233.37693157308246</v>
      </c>
      <c r="N105" s="45">
        <f t="shared" si="13"/>
        <v>196.39597427622886</v>
      </c>
      <c r="O105" s="45">
        <f t="shared" si="13"/>
        <v>163.15555086793412</v>
      </c>
      <c r="P105" s="45">
        <f t="shared" si="13"/>
        <v>133.11546239521479</v>
      </c>
      <c r="Q105" s="45">
        <f t="shared" si="13"/>
        <v>105.83475148153144</v>
      </c>
    </row>
    <row r="106" spans="1:17">
      <c r="A106" s="46">
        <f>'a（自動）計算用'!G81</f>
        <v>27.372284195838215</v>
      </c>
      <c r="B106" s="45">
        <f t="shared" si="13"/>
        <v>1351.9879514514369</v>
      </c>
      <c r="C106" s="45">
        <f t="shared" si="13"/>
        <v>1119.1533007833038</v>
      </c>
      <c r="D106" s="45">
        <f t="shared" si="13"/>
        <v>939.39792799052998</v>
      </c>
      <c r="E106" s="45">
        <f t="shared" si="13"/>
        <v>796.42833453061428</v>
      </c>
      <c r="F106" s="45">
        <f t="shared" si="13"/>
        <v>680.00072458876161</v>
      </c>
      <c r="G106" s="45">
        <f t="shared" si="13"/>
        <v>583.35171250478049</v>
      </c>
      <c r="H106" s="47">
        <f t="shared" si="13"/>
        <v>501.83592336346192</v>
      </c>
      <c r="I106" s="45">
        <f t="shared" si="13"/>
        <v>432.15709847316992</v>
      </c>
      <c r="J106" s="45">
        <f t="shared" si="13"/>
        <v>371.91148263614315</v>
      </c>
      <c r="K106" s="45">
        <f t="shared" si="13"/>
        <v>319.3049044817738</v>
      </c>
      <c r="L106" s="45">
        <f t="shared" si="13"/>
        <v>272.97106164427345</v>
      </c>
      <c r="M106" s="45">
        <f t="shared" si="13"/>
        <v>231.85115086750548</v>
      </c>
      <c r="N106" s="45">
        <f t="shared" si="13"/>
        <v>195.11196909977969</v>
      </c>
      <c r="O106" s="45">
        <f t="shared" si="13"/>
        <v>162.08886621386787</v>
      </c>
      <c r="P106" s="45">
        <f t="shared" si="13"/>
        <v>132.24517499033917</v>
      </c>
      <c r="Q106" s="45">
        <f t="shared" si="13"/>
        <v>105.14282096080008</v>
      </c>
    </row>
    <row r="107" spans="1:17">
      <c r="A107" s="46">
        <f>'a（自動）計算用'!G82</f>
        <v>27.501186754901767</v>
      </c>
      <c r="B107" s="45">
        <f t="shared" si="13"/>
        <v>1343.3480168032581</v>
      </c>
      <c r="C107" s="45">
        <f t="shared" si="13"/>
        <v>1112.0013055531094</v>
      </c>
      <c r="D107" s="45">
        <f t="shared" si="13"/>
        <v>933.3946668684473</v>
      </c>
      <c r="E107" s="45">
        <f t="shared" si="13"/>
        <v>791.33872647980661</v>
      </c>
      <c r="F107" s="45">
        <f t="shared" si="13"/>
        <v>675.65515197115531</v>
      </c>
      <c r="G107" s="45">
        <f t="shared" si="13"/>
        <v>579.62377937672738</v>
      </c>
      <c r="H107" s="47">
        <f t="shared" si="13"/>
        <v>498.62892024090161</v>
      </c>
      <c r="I107" s="45">
        <f t="shared" si="13"/>
        <v>429.39538074887645</v>
      </c>
      <c r="J107" s="45">
        <f t="shared" si="13"/>
        <v>369.53476699941439</v>
      </c>
      <c r="K107" s="45">
        <f t="shared" si="13"/>
        <v>317.26437334789517</v>
      </c>
      <c r="L107" s="45">
        <f t="shared" si="13"/>
        <v>271.22662884003245</v>
      </c>
      <c r="M107" s="45">
        <f t="shared" si="13"/>
        <v>230.36949654547567</v>
      </c>
      <c r="N107" s="45">
        <f t="shared" si="13"/>
        <v>193.86509803092898</v>
      </c>
      <c r="O107" s="45">
        <f t="shared" si="13"/>
        <v>161.05303064315754</v>
      </c>
      <c r="P107" s="45">
        <f t="shared" si="13"/>
        <v>131.40005675668417</v>
      </c>
      <c r="Q107" s="45">
        <f t="shared" si="13"/>
        <v>104.47090143603566</v>
      </c>
    </row>
    <row r="108" spans="1:17">
      <c r="A108" s="46">
        <f>'a（自動）計算用'!G83</f>
        <v>27.627769589746261</v>
      </c>
      <c r="B108" s="45">
        <f t="shared" si="13"/>
        <v>1334.9562494826077</v>
      </c>
      <c r="C108" s="45">
        <f t="shared" si="13"/>
        <v>1105.0547391386463</v>
      </c>
      <c r="D108" s="45">
        <f t="shared" si="13"/>
        <v>927.56383914196158</v>
      </c>
      <c r="E108" s="45">
        <f t="shared" si="13"/>
        <v>786.39530870468593</v>
      </c>
      <c r="F108" s="45">
        <f t="shared" si="13"/>
        <v>671.43439848552225</v>
      </c>
      <c r="G108" s="45">
        <f t="shared" si="13"/>
        <v>576.00292474397156</v>
      </c>
      <c r="H108" s="47">
        <f t="shared" si="13"/>
        <v>495.51403279128431</v>
      </c>
      <c r="I108" s="45">
        <f t="shared" si="13"/>
        <v>426.71298863697859</v>
      </c>
      <c r="J108" s="45">
        <f t="shared" si="13"/>
        <v>367.22631844940321</v>
      </c>
      <c r="K108" s="45">
        <f t="shared" si="13"/>
        <v>315.28245297658054</v>
      </c>
      <c r="L108" s="45">
        <f t="shared" si="13"/>
        <v>269.53230188088281</v>
      </c>
      <c r="M108" s="45">
        <f t="shared" si="13"/>
        <v>228.93040020662417</v>
      </c>
      <c r="N108" s="45">
        <f t="shared" si="13"/>
        <v>192.65404119835773</v>
      </c>
      <c r="O108" s="45">
        <f t="shared" si="13"/>
        <v>160.04694767542509</v>
      </c>
      <c r="P108" s="45">
        <f t="shared" si="13"/>
        <v>130.57921309708925</v>
      </c>
      <c r="Q108" s="45">
        <f t="shared" si="13"/>
        <v>103.81828164900827</v>
      </c>
    </row>
    <row r="109" spans="1:17">
      <c r="A109" s="46">
        <f>'a（自動）計算用'!G84</f>
        <v>27.752068180535485</v>
      </c>
      <c r="B109" s="45">
        <f t="shared" si="13"/>
        <v>1326.8039157489086</v>
      </c>
      <c r="C109" s="45">
        <f t="shared" si="13"/>
        <v>1098.3063718936853</v>
      </c>
      <c r="D109" s="45">
        <f t="shared" si="13"/>
        <v>921.89937637104504</v>
      </c>
      <c r="E109" s="45">
        <f t="shared" si="13"/>
        <v>781.59293633805532</v>
      </c>
      <c r="F109" s="45">
        <f t="shared" si="13"/>
        <v>667.33407137827726</v>
      </c>
      <c r="G109" s="45">
        <f t="shared" si="13"/>
        <v>572.48538019828345</v>
      </c>
      <c r="H109" s="47">
        <f t="shared" si="13"/>
        <v>492.48801919225332</v>
      </c>
      <c r="I109" s="45">
        <f t="shared" si="13"/>
        <v>424.10713043509287</v>
      </c>
      <c r="J109" s="45">
        <f t="shared" si="13"/>
        <v>364.98373446587749</v>
      </c>
      <c r="K109" s="45">
        <f t="shared" si="13"/>
        <v>313.35708068213972</v>
      </c>
      <c r="L109" s="45">
        <f t="shared" si="13"/>
        <v>267.88631739427757</v>
      </c>
      <c r="M109" s="45">
        <f t="shared" si="13"/>
        <v>227.53236410993779</v>
      </c>
      <c r="N109" s="45">
        <f t="shared" si="13"/>
        <v>191.47753819340639</v>
      </c>
      <c r="O109" s="45">
        <f t="shared" si="13"/>
        <v>159.06957022877418</v>
      </c>
      <c r="P109" s="45">
        <f t="shared" si="13"/>
        <v>129.78178971766098</v>
      </c>
      <c r="Q109" s="45">
        <f t="shared" si="13"/>
        <v>103.18428238499499</v>
      </c>
    </row>
    <row r="110" spans="1:17">
      <c r="A110" s="46">
        <f>'a（自動）計算用'!G85</f>
        <v>27.87411762618132</v>
      </c>
      <c r="B110" s="45">
        <f t="shared" si="13"/>
        <v>1318.882670575663</v>
      </c>
      <c r="C110" s="45">
        <f t="shared" si="13"/>
        <v>1091.749295943094</v>
      </c>
      <c r="D110" s="45">
        <f t="shared" si="13"/>
        <v>916.395480204764</v>
      </c>
      <c r="E110" s="45">
        <f t="shared" si="13"/>
        <v>776.92669349619882</v>
      </c>
      <c r="F110" s="45">
        <f t="shared" si="13"/>
        <v>663.34997340486746</v>
      </c>
      <c r="G110" s="45">
        <f t="shared" si="13"/>
        <v>569.06754505262097</v>
      </c>
      <c r="H110" s="47">
        <f t="shared" si="13"/>
        <v>489.54778190579196</v>
      </c>
      <c r="I110" s="45">
        <f t="shared" si="13"/>
        <v>421.57513869160925</v>
      </c>
      <c r="J110" s="45">
        <f t="shared" si="13"/>
        <v>362.80471945798234</v>
      </c>
      <c r="K110" s="45">
        <f t="shared" si="13"/>
        <v>311.48628558318597</v>
      </c>
      <c r="L110" s="45">
        <f t="shared" si="13"/>
        <v>266.28699049039199</v>
      </c>
      <c r="M110" s="45">
        <f t="shared" si="13"/>
        <v>226.17395717461784</v>
      </c>
      <c r="N110" s="45">
        <f t="shared" si="13"/>
        <v>190.33438470463835</v>
      </c>
      <c r="O110" s="45">
        <f t="shared" si="13"/>
        <v>158.11989782396091</v>
      </c>
      <c r="P110" s="45">
        <f t="shared" si="13"/>
        <v>129.00697034670975</v>
      </c>
      <c r="Q110" s="45">
        <f t="shared" si="13"/>
        <v>102.5682546591983</v>
      </c>
    </row>
    <row r="111" spans="1:17">
      <c r="A111" s="46">
        <f>'a（自動）計算用'!G86</f>
        <v>27.993952651172499</v>
      </c>
      <c r="B111" s="45">
        <f t="shared" si="13"/>
        <v>1311.1845359139838</v>
      </c>
      <c r="C111" s="45">
        <f t="shared" si="13"/>
        <v>1085.376907189745</v>
      </c>
      <c r="D111" s="45">
        <f t="shared" si="13"/>
        <v>911.04660727818941</v>
      </c>
      <c r="E111" s="45">
        <f t="shared" si="13"/>
        <v>772.39188047437301</v>
      </c>
      <c r="F111" s="45">
        <f t="shared" si="13"/>
        <v>659.47809189711882</v>
      </c>
      <c r="G111" s="45">
        <f t="shared" si="13"/>
        <v>565.74597696234184</v>
      </c>
      <c r="H111" s="47">
        <f t="shared" si="13"/>
        <v>486.69035960999958</v>
      </c>
      <c r="I111" s="45">
        <f t="shared" si="13"/>
        <v>419.11446325772278</v>
      </c>
      <c r="J111" s="45">
        <f t="shared" si="13"/>
        <v>360.68707878486526</v>
      </c>
      <c r="K111" s="45">
        <f t="shared" si="13"/>
        <v>309.66818346903887</v>
      </c>
      <c r="L111" s="45">
        <f t="shared" si="13"/>
        <v>264.73271037345518</v>
      </c>
      <c r="M111" s="45">
        <f t="shared" si="13"/>
        <v>224.85381125251311</v>
      </c>
      <c r="N111" s="45">
        <f t="shared" si="13"/>
        <v>189.22342938094408</v>
      </c>
      <c r="O111" s="45">
        <f t="shared" si="13"/>
        <v>157.19697397842393</v>
      </c>
      <c r="P111" s="45">
        <f t="shared" si="13"/>
        <v>128.25397460858943</v>
      </c>
      <c r="Q111" s="45">
        <f t="shared" si="13"/>
        <v>101.96957802632141</v>
      </c>
    </row>
    <row r="112" spans="1:17">
      <c r="A112" s="46">
        <f>'a（自動）計算用'!G87</f>
        <v>28.111607611627043</v>
      </c>
      <c r="B112" s="45">
        <f t="shared" si="13"/>
        <v>1303.7018804169295</v>
      </c>
      <c r="C112" s="45">
        <f t="shared" si="13"/>
        <v>1079.1828885306568</v>
      </c>
      <c r="D112" s="45">
        <f t="shared" si="13"/>
        <v>905.84745512431607</v>
      </c>
      <c r="E112" s="45">
        <f t="shared" si="13"/>
        <v>767.98400180283045</v>
      </c>
      <c r="F112" s="45">
        <f t="shared" si="13"/>
        <v>655.71458856531592</v>
      </c>
      <c r="G112" s="45">
        <f t="shared" si="13"/>
        <v>562.5173831767213</v>
      </c>
      <c r="H112" s="47">
        <f t="shared" si="13"/>
        <v>483.91291967309508</v>
      </c>
      <c r="I112" s="45">
        <f t="shared" si="13"/>
        <v>416.72266480640542</v>
      </c>
      <c r="J112" s="45">
        <f t="shared" si="13"/>
        <v>358.62871317814717</v>
      </c>
      <c r="K112" s="45">
        <f t="shared" si="13"/>
        <v>307.90097201113207</v>
      </c>
      <c r="L112" s="45">
        <f t="shared" si="13"/>
        <v>263.2219362480227</v>
      </c>
      <c r="M112" s="45">
        <f t="shared" si="13"/>
        <v>223.57061765106525</v>
      </c>
      <c r="N112" s="45">
        <f t="shared" si="13"/>
        <v>188.14357090546122</v>
      </c>
      <c r="O112" s="45">
        <f t="shared" si="13"/>
        <v>156.29988377544953</v>
      </c>
      <c r="P112" s="45">
        <f t="shared" si="13"/>
        <v>127.52205604042615</v>
      </c>
      <c r="Q112" s="45">
        <f t="shared" si="13"/>
        <v>101.38765900374914</v>
      </c>
    </row>
    <row r="113" spans="1:17">
      <c r="A113" s="46">
        <f>'a（自動）計算用'!G88</f>
        <v>28.227116500617985</v>
      </c>
      <c r="B113" s="45">
        <f t="shared" si="13"/>
        <v>1296.427400512403</v>
      </c>
      <c r="C113" s="45">
        <f t="shared" si="13"/>
        <v>1073.1611941894516</v>
      </c>
      <c r="D113" s="45">
        <f t="shared" si="13"/>
        <v>900.79294902299705</v>
      </c>
      <c r="E113" s="45">
        <f t="shared" si="13"/>
        <v>763.69875509725239</v>
      </c>
      <c r="F113" s="45">
        <f t="shared" si="13"/>
        <v>652.05578997855775</v>
      </c>
      <c r="G113" s="45">
        <f t="shared" si="13"/>
        <v>559.3786123723429</v>
      </c>
      <c r="H113" s="47">
        <f t="shared" si="13"/>
        <v>481.21275112798492</v>
      </c>
      <c r="I113" s="45">
        <f t="shared" si="13"/>
        <v>414.3974087824397</v>
      </c>
      <c r="J113" s="45">
        <f t="shared" si="13"/>
        <v>356.627613535362</v>
      </c>
      <c r="K113" s="45">
        <f t="shared" si="13"/>
        <v>306.18292629291705</v>
      </c>
      <c r="L113" s="45">
        <f t="shared" si="13"/>
        <v>261.75319349752942</v>
      </c>
      <c r="M113" s="45">
        <f t="shared" si="13"/>
        <v>222.32312388751774</v>
      </c>
      <c r="N113" s="45">
        <f t="shared" si="13"/>
        <v>187.09375526411233</v>
      </c>
      <c r="O113" s="45">
        <f t="shared" si="13"/>
        <v>155.42775159501522</v>
      </c>
      <c r="P113" s="45">
        <f t="shared" si="13"/>
        <v>126.81050024075719</v>
      </c>
      <c r="Q113" s="45">
        <f t="shared" si="13"/>
        <v>100.82192959960507</v>
      </c>
    </row>
    <row r="114" spans="1:17">
      <c r="A114" s="46">
        <f>'a（自動）計算用'!G89</f>
        <v>28.34051295282157</v>
      </c>
      <c r="B114" s="45">
        <f t="shared" si="13"/>
        <v>1289.3541027219433</v>
      </c>
      <c r="C114" s="45">
        <f t="shared" si="13"/>
        <v>1067.3060350801429</v>
      </c>
      <c r="D114" s="45">
        <f t="shared" si="13"/>
        <v>895.87822971556204</v>
      </c>
      <c r="E114" s="45">
        <f t="shared" si="13"/>
        <v>759.53202064311233</v>
      </c>
      <c r="F114" s="45">
        <f t="shared" si="13"/>
        <v>648.498178671755</v>
      </c>
      <c r="G114" s="45">
        <f t="shared" si="13"/>
        <v>556.3266470240635</v>
      </c>
      <c r="H114" s="47">
        <f t="shared" si="13"/>
        <v>478.58725810928649</v>
      </c>
      <c r="I114" s="45">
        <f t="shared" si="13"/>
        <v>412.13645975069704</v>
      </c>
      <c r="J114" s="45">
        <f t="shared" si="13"/>
        <v>354.68185605612354</v>
      </c>
      <c r="K114" s="45">
        <f t="shared" si="13"/>
        <v>304.51239463401487</v>
      </c>
      <c r="L114" s="45">
        <f t="shared" si="13"/>
        <v>260.32507011439196</v>
      </c>
      <c r="M114" s="45">
        <f t="shared" si="13"/>
        <v>221.11013065678213</v>
      </c>
      <c r="N114" s="45">
        <f t="shared" si="13"/>
        <v>186.07297319394362</v>
      </c>
      <c r="O114" s="45">
        <f t="shared" si="13"/>
        <v>154.57973899400213</v>
      </c>
      <c r="P114" s="45">
        <f t="shared" si="13"/>
        <v>126.11862314003753</v>
      </c>
      <c r="Q114" s="45">
        <f t="shared" si="13"/>
        <v>100.27184593770089</v>
      </c>
    </row>
    <row r="115" spans="1:17">
      <c r="A115" s="46">
        <f>'a（自動）計算用'!G90</f>
        <v>28.451830248537068</v>
      </c>
      <c r="B115" s="45">
        <f t="shared" si="13"/>
        <v>1282.4752871314381</v>
      </c>
      <c r="C115" s="45">
        <f t="shared" si="13"/>
        <v>1061.6118651244649</v>
      </c>
      <c r="D115" s="45">
        <f t="shared" si="13"/>
        <v>891.09864191981853</v>
      </c>
      <c r="E115" s="45">
        <f t="shared" si="13"/>
        <v>755.47985165861235</v>
      </c>
      <c r="F115" s="45">
        <f t="shared" si="13"/>
        <v>645.03838483199911</v>
      </c>
      <c r="G115" s="45">
        <f t="shared" si="13"/>
        <v>553.35859627300624</v>
      </c>
      <c r="H115" s="47">
        <f t="shared" si="13"/>
        <v>476.0339537179255</v>
      </c>
      <c r="I115" s="45">
        <f t="shared" si="13"/>
        <v>409.93767611262297</v>
      </c>
      <c r="J115" s="45">
        <f t="shared" si="13"/>
        <v>352.78959769516786</v>
      </c>
      <c r="K115" s="45">
        <f t="shared" si="13"/>
        <v>302.88779468642218</v>
      </c>
      <c r="L115" s="45">
        <f t="shared" si="13"/>
        <v>258.93621336268831</v>
      </c>
      <c r="M115" s="45">
        <f t="shared" si="13"/>
        <v>219.93048899684592</v>
      </c>
      <c r="N115" s="45">
        <f t="shared" si="13"/>
        <v>185.08025779770296</v>
      </c>
      <c r="O115" s="45">
        <f t="shared" si="13"/>
        <v>153.75504272451079</v>
      </c>
      <c r="P115" s="45">
        <f t="shared" si="13"/>
        <v>125.44576938382171</v>
      </c>
      <c r="Q115" s="45">
        <f t="shared" si="13"/>
        <v>99.7368869720693</v>
      </c>
    </row>
    <row r="116" spans="1:17">
      <c r="A116" s="46">
        <f>'a（自動）計算用'!G91</f>
        <v>28.561101317126454</v>
      </c>
      <c r="B116" s="45">
        <f t="shared" si="13"/>
        <v>1275.78453192764</v>
      </c>
      <c r="C116" s="45">
        <f t="shared" si="13"/>
        <v>1056.0733684514548</v>
      </c>
      <c r="D116" s="45">
        <f t="shared" si="13"/>
        <v>886.44972358560403</v>
      </c>
      <c r="E116" s="45">
        <f t="shared" si="13"/>
        <v>751.53846518546197</v>
      </c>
      <c r="F116" s="45">
        <f t="shared" si="13"/>
        <v>641.67317852099291</v>
      </c>
      <c r="G116" s="45">
        <f t="shared" si="13"/>
        <v>550.47168925442259</v>
      </c>
      <c r="H116" s="47">
        <f t="shared" si="13"/>
        <v>473.55045428134235</v>
      </c>
      <c r="I116" s="45">
        <f t="shared" si="13"/>
        <v>407.79900516340081</v>
      </c>
      <c r="J116" s="45">
        <f t="shared" si="13"/>
        <v>350.9490719085818</v>
      </c>
      <c r="K116" s="45">
        <f t="shared" si="13"/>
        <v>301.30760978243239</v>
      </c>
      <c r="L116" s="45">
        <f t="shared" si="13"/>
        <v>257.5853266560265</v>
      </c>
      <c r="M116" s="45">
        <f t="shared" si="13"/>
        <v>218.78309763695401</v>
      </c>
      <c r="N116" s="45">
        <f t="shared" si="13"/>
        <v>184.11468231222904</v>
      </c>
      <c r="O116" s="45">
        <f t="shared" si="13"/>
        <v>152.95289287995493</v>
      </c>
      <c r="P116" s="45">
        <f t="shared" si="13"/>
        <v>124.79131082019776</v>
      </c>
      <c r="Q116" s="45">
        <f t="shared" si="13"/>
        <v>99.216553284383508</v>
      </c>
    </row>
    <row r="117" spans="1:17">
      <c r="A117" s="46">
        <f>'a（自動）計算用'!G92</f>
        <v>28.668358739921548</v>
      </c>
      <c r="B117" s="45">
        <f t="shared" ref="B117:Q132" si="14">B$25*$A117^B$24</f>
        <v>1269.2756789215287</v>
      </c>
      <c r="C117" s="45">
        <f t="shared" si="14"/>
        <v>1050.6854474139318</v>
      </c>
      <c r="D117" s="45">
        <f t="shared" si="14"/>
        <v>881.92719583602479</v>
      </c>
      <c r="E117" s="45">
        <f t="shared" si="14"/>
        <v>747.70423356098877</v>
      </c>
      <c r="F117" s="45">
        <f t="shared" si="14"/>
        <v>638.39946239382937</v>
      </c>
      <c r="G117" s="45">
        <f t="shared" si="14"/>
        <v>547.66326885135561</v>
      </c>
      <c r="H117" s="47">
        <f t="shared" si="14"/>
        <v>471.13447398</v>
      </c>
      <c r="I117" s="45">
        <f t="shared" si="14"/>
        <v>405.71847846455734</v>
      </c>
      <c r="J117" s="45">
        <f t="shared" si="14"/>
        <v>349.15858467149894</v>
      </c>
      <c r="K117" s="45">
        <f t="shared" si="14"/>
        <v>299.77038551562504</v>
      </c>
      <c r="L117" s="45">
        <f t="shared" si="14"/>
        <v>256.27116663466143</v>
      </c>
      <c r="M117" s="45">
        <f t="shared" si="14"/>
        <v>217.66690051502388</v>
      </c>
      <c r="N117" s="45">
        <f t="shared" si="14"/>
        <v>183.17535801925732</v>
      </c>
      <c r="O117" s="45">
        <f t="shared" si="14"/>
        <v>152.17255115946793</v>
      </c>
      <c r="P117" s="45">
        <f t="shared" si="14"/>
        <v>124.15464508374981</v>
      </c>
      <c r="Q117" s="45">
        <f t="shared" si="14"/>
        <v>98.710365958122921</v>
      </c>
    </row>
    <row r="118" spans="1:17">
      <c r="A118" s="46">
        <f>'a（自動）計算用'!G93</f>
        <v>28.773634752645311</v>
      </c>
      <c r="B118" s="45">
        <f t="shared" si="14"/>
        <v>1262.9428199860258</v>
      </c>
      <c r="C118" s="45">
        <f t="shared" si="14"/>
        <v>1045.4432113618616</v>
      </c>
      <c r="D118" s="45">
        <f t="shared" si="14"/>
        <v>877.52695354401249</v>
      </c>
      <c r="E118" s="45">
        <f t="shared" si="14"/>
        <v>743.97367642887446</v>
      </c>
      <c r="F118" s="45">
        <f t="shared" si="14"/>
        <v>635.2142648776553</v>
      </c>
      <c r="G118" s="45">
        <f t="shared" si="14"/>
        <v>544.93078584282671</v>
      </c>
      <c r="H118" s="47">
        <f t="shared" si="14"/>
        <v>468.78381981328437</v>
      </c>
      <c r="I118" s="45">
        <f t="shared" si="14"/>
        <v>403.69420750883711</v>
      </c>
      <c r="J118" s="45">
        <f t="shared" si="14"/>
        <v>347.41651074731942</v>
      </c>
      <c r="K118" s="45">
        <f t="shared" si="14"/>
        <v>298.27472653780171</v>
      </c>
      <c r="L118" s="45">
        <f t="shared" si="14"/>
        <v>254.99254042722234</v>
      </c>
      <c r="M118" s="45">
        <f t="shared" si="14"/>
        <v>216.58088445186175</v>
      </c>
      <c r="N118" s="45">
        <f t="shared" si="14"/>
        <v>182.26143228818066</v>
      </c>
      <c r="O118" s="45">
        <f t="shared" si="14"/>
        <v>151.41330924193011</v>
      </c>
      <c r="P118" s="45">
        <f t="shared" si="14"/>
        <v>123.53519426895843</v>
      </c>
      <c r="Q118" s="45">
        <f t="shared" si="14"/>
        <v>98.217865523847053</v>
      </c>
    </row>
    <row r="119" spans="1:17">
      <c r="A119" s="46">
        <f>'a（自動）計算用'!G94</f>
        <v>28.876961247392533</v>
      </c>
      <c r="B119" s="45">
        <f t="shared" si="14"/>
        <v>1256.7802843415266</v>
      </c>
      <c r="C119" s="45">
        <f t="shared" si="14"/>
        <v>1040.3419661175294</v>
      </c>
      <c r="D119" s="45">
        <f t="shared" si="14"/>
        <v>873.24505649796595</v>
      </c>
      <c r="E119" s="45">
        <f t="shared" si="14"/>
        <v>740.34345324932235</v>
      </c>
      <c r="F119" s="45">
        <f t="shared" si="14"/>
        <v>632.11473377675691</v>
      </c>
      <c r="G119" s="45">
        <f t="shared" si="14"/>
        <v>542.27179341783426</v>
      </c>
      <c r="H119" s="47">
        <f t="shared" si="14"/>
        <v>466.49638688010066</v>
      </c>
      <c r="I119" s="45">
        <f t="shared" si="14"/>
        <v>401.72437965607759</v>
      </c>
      <c r="J119" s="45">
        <f t="shared" si="14"/>
        <v>345.72129019015154</v>
      </c>
      <c r="K119" s="45">
        <f t="shared" si="14"/>
        <v>296.81929355615426</v>
      </c>
      <c r="L119" s="45">
        <f t="shared" si="14"/>
        <v>253.74830308361751</v>
      </c>
      <c r="M119" s="45">
        <f t="shared" si="14"/>
        <v>215.52407697077044</v>
      </c>
      <c r="N119" s="45">
        <f t="shared" si="14"/>
        <v>181.37208674116226</v>
      </c>
      <c r="O119" s="45">
        <f t="shared" si="14"/>
        <v>150.67448726164019</v>
      </c>
      <c r="P119" s="45">
        <f t="shared" si="14"/>
        <v>122.93240368653046</v>
      </c>
      <c r="Q119" s="45">
        <f t="shared" si="14"/>
        <v>97.738610970403329</v>
      </c>
    </row>
    <row r="120" spans="1:17">
      <c r="A120" s="46">
        <f>'a（自動）計算用'!G95</f>
        <v>28.978369774214112</v>
      </c>
      <c r="B120" s="45">
        <f t="shared" si="14"/>
        <v>1250.7826266280342</v>
      </c>
      <c r="C120" s="45">
        <f t="shared" si="14"/>
        <v>1035.3772041018492</v>
      </c>
      <c r="D120" s="45">
        <f t="shared" si="14"/>
        <v>869.07772111394672</v>
      </c>
      <c r="E120" s="45">
        <f t="shared" si="14"/>
        <v>736.81035627259757</v>
      </c>
      <c r="F120" s="45">
        <f t="shared" si="14"/>
        <v>629.09813027327755</v>
      </c>
      <c r="G120" s="45">
        <f t="shared" si="14"/>
        <v>539.68394202875402</v>
      </c>
      <c r="H120" s="47">
        <f t="shared" si="14"/>
        <v>464.27015395144389</v>
      </c>
      <c r="I120" s="45">
        <f t="shared" si="14"/>
        <v>399.80725432051855</v>
      </c>
      <c r="J120" s="45">
        <f t="shared" si="14"/>
        <v>344.0714250636359</v>
      </c>
      <c r="K120" s="45">
        <f t="shared" si="14"/>
        <v>295.40280051620886</v>
      </c>
      <c r="L120" s="45">
        <f t="shared" si="14"/>
        <v>252.53735516675675</v>
      </c>
      <c r="M120" s="45">
        <f t="shared" si="14"/>
        <v>214.49554425205079</v>
      </c>
      <c r="N120" s="45">
        <f t="shared" si="14"/>
        <v>180.50653553176747</v>
      </c>
      <c r="O120" s="45">
        <f t="shared" si="14"/>
        <v>149.95543237829219</v>
      </c>
      <c r="P120" s="45">
        <f t="shared" si="14"/>
        <v>122.34574069667065</v>
      </c>
      <c r="Q120" s="45">
        <f t="shared" si="14"/>
        <v>97.272178817308415</v>
      </c>
    </row>
    <row r="121" spans="1:17">
      <c r="A121" s="46">
        <f>'a（自動）計算用'!G96</f>
        <v>29.07789154234753</v>
      </c>
      <c r="B121" s="45">
        <f t="shared" si="14"/>
        <v>1244.9446157076347</v>
      </c>
      <c r="C121" s="45">
        <f t="shared" si="14"/>
        <v>1030.5445950652377</v>
      </c>
      <c r="D121" s="45">
        <f t="shared" si="14"/>
        <v>865.02131265533467</v>
      </c>
      <c r="E121" s="45">
        <f t="shared" si="14"/>
        <v>733.37130394279416</v>
      </c>
      <c r="F121" s="45">
        <f t="shared" si="14"/>
        <v>626.16182329527021</v>
      </c>
      <c r="G121" s="45">
        <f t="shared" si="14"/>
        <v>537.16497455986462</v>
      </c>
      <c r="H121" s="47">
        <f t="shared" si="14"/>
        <v>462.10317931405945</v>
      </c>
      <c r="I121" s="45">
        <f t="shared" si="14"/>
        <v>397.9411593915616</v>
      </c>
      <c r="J121" s="45">
        <f t="shared" si="14"/>
        <v>342.46547636067532</v>
      </c>
      <c r="K121" s="45">
        <f t="shared" si="14"/>
        <v>294.02401195725724</v>
      </c>
      <c r="L121" s="45">
        <f t="shared" si="14"/>
        <v>251.35864049173213</v>
      </c>
      <c r="M121" s="45">
        <f t="shared" si="14"/>
        <v>213.49438921274842</v>
      </c>
      <c r="N121" s="45">
        <f t="shared" si="14"/>
        <v>179.66402372899415</v>
      </c>
      <c r="O121" s="45">
        <f t="shared" si="14"/>
        <v>149.25551743451192</v>
      </c>
      <c r="P121" s="45">
        <f t="shared" si="14"/>
        <v>121.77469361379177</v>
      </c>
      <c r="Q121" s="45">
        <f t="shared" si="14"/>
        <v>96.818162243927134</v>
      </c>
    </row>
    <row r="122" spans="1:17">
      <c r="A122" s="46">
        <f>'a（自動）計算用'!G97</f>
        <v>29.175557421134421</v>
      </c>
      <c r="B122" s="45">
        <f t="shared" si="14"/>
        <v>1239.2612241454808</v>
      </c>
      <c r="C122" s="45">
        <f t="shared" si="14"/>
        <v>1025.8399773801466</v>
      </c>
      <c r="D122" s="45">
        <f t="shared" si="14"/>
        <v>861.07233792392924</v>
      </c>
      <c r="E122" s="45">
        <f t="shared" si="14"/>
        <v>730.02333470129884</v>
      </c>
      <c r="F122" s="45">
        <f t="shared" si="14"/>
        <v>623.30328422601497</v>
      </c>
      <c r="G122" s="45">
        <f t="shared" si="14"/>
        <v>534.71272178863364</v>
      </c>
      <c r="H122" s="47">
        <f t="shared" si="14"/>
        <v>459.99359686595574</v>
      </c>
      <c r="I122" s="45">
        <f t="shared" si="14"/>
        <v>396.12448787141187</v>
      </c>
      <c r="J122" s="45">
        <f t="shared" si="14"/>
        <v>340.90206110981217</v>
      </c>
      <c r="K122" s="45">
        <f t="shared" si="14"/>
        <v>292.68174052803488</v>
      </c>
      <c r="L122" s="45">
        <f t="shared" si="14"/>
        <v>250.21114400199215</v>
      </c>
      <c r="M122" s="45">
        <f t="shared" si="14"/>
        <v>212.51974970275765</v>
      </c>
      <c r="N122" s="45">
        <f t="shared" si="14"/>
        <v>178.84382579922234</v>
      </c>
      <c r="O122" s="45">
        <f t="shared" si="14"/>
        <v>148.5741396947399</v>
      </c>
      <c r="P122" s="45">
        <f t="shared" si="14"/>
        <v>121.21877067759343</v>
      </c>
      <c r="Q122" s="45">
        <f t="shared" si="14"/>
        <v>96.376170271418687</v>
      </c>
    </row>
    <row r="123" spans="1:17">
      <c r="A123" s="46">
        <f>'a（自動）計算用'!G98</f>
        <v>29.271397940664748</v>
      </c>
      <c r="B123" s="45">
        <f t="shared" si="14"/>
        <v>1233.7276183215836</v>
      </c>
      <c r="C123" s="45">
        <f t="shared" si="14"/>
        <v>1021.2593498557668</v>
      </c>
      <c r="D123" s="45">
        <f t="shared" si="14"/>
        <v>857.22743838935514</v>
      </c>
      <c r="E123" s="45">
        <f t="shared" si="14"/>
        <v>726.76360116185117</v>
      </c>
      <c r="F123" s="45">
        <f t="shared" si="14"/>
        <v>620.52008193061056</v>
      </c>
      <c r="G123" s="45">
        <f t="shared" si="14"/>
        <v>532.32509811918351</v>
      </c>
      <c r="H123" s="47">
        <f t="shared" si="14"/>
        <v>457.93961244606226</v>
      </c>
      <c r="I123" s="45">
        <f t="shared" si="14"/>
        <v>394.35569471435571</v>
      </c>
      <c r="J123" s="45">
        <f t="shared" si="14"/>
        <v>339.37984965513147</v>
      </c>
      <c r="K123" s="45">
        <f t="shared" si="14"/>
        <v>291.37484465137976</v>
      </c>
      <c r="L123" s="45">
        <f t="shared" si="14"/>
        <v>249.09388977287824</v>
      </c>
      <c r="M123" s="45">
        <f t="shared" si="14"/>
        <v>211.57079680910178</v>
      </c>
      <c r="N123" s="45">
        <f t="shared" si="14"/>
        <v>178.04524417919862</v>
      </c>
      <c r="O123" s="45">
        <f t="shared" si="14"/>
        <v>147.91071965974101</v>
      </c>
      <c r="P123" s="45">
        <f t="shared" si="14"/>
        <v>120.67749908584348</v>
      </c>
      <c r="Q123" s="45">
        <f t="shared" si="14"/>
        <v>95.945826993740027</v>
      </c>
    </row>
    <row r="124" spans="1:17">
      <c r="A124" s="46">
        <f>'a（自動）計算用'!G99</f>
        <v>29.365443292185031</v>
      </c>
      <c r="B124" s="45">
        <f t="shared" si="14"/>
        <v>1228.3391491293949</v>
      </c>
      <c r="C124" s="45">
        <f t="shared" si="14"/>
        <v>1016.7988640384687</v>
      </c>
      <c r="D124" s="45">
        <f t="shared" si="14"/>
        <v>853.483383726184</v>
      </c>
      <c r="E124" s="45">
        <f t="shared" si="14"/>
        <v>723.58936463126884</v>
      </c>
      <c r="F124" s="45">
        <f t="shared" si="14"/>
        <v>617.80987807769986</v>
      </c>
      <c r="G124" s="45">
        <f t="shared" si="14"/>
        <v>530.00009756894337</v>
      </c>
      <c r="H124" s="47">
        <f t="shared" si="14"/>
        <v>455.9395003816947</v>
      </c>
      <c r="I124" s="45">
        <f t="shared" si="14"/>
        <v>392.6332938536022</v>
      </c>
      <c r="J124" s="45">
        <f t="shared" si="14"/>
        <v>337.89756309758144</v>
      </c>
      <c r="K124" s="45">
        <f t="shared" si="14"/>
        <v>290.10222632747553</v>
      </c>
      <c r="L124" s="45">
        <f t="shared" si="14"/>
        <v>248.00593913363613</v>
      </c>
      <c r="M124" s="45">
        <f t="shared" si="14"/>
        <v>210.64673326084173</v>
      </c>
      <c r="N124" s="45">
        <f t="shared" si="14"/>
        <v>177.26760793370343</v>
      </c>
      <c r="O124" s="45">
        <f t="shared" si="14"/>
        <v>147.26469995146434</v>
      </c>
      <c r="P124" s="45">
        <f t="shared" si="14"/>
        <v>120.15042408455665</v>
      </c>
      <c r="Q124" s="45">
        <f t="shared" si="14"/>
        <v>95.526770854283427</v>
      </c>
    </row>
    <row r="125" spans="1:17">
      <c r="A125" s="46">
        <f>'a（自動）計算用'!G100</f>
        <v>29.45772332830634</v>
      </c>
      <c r="B125" s="45">
        <f t="shared" si="14"/>
        <v>1223.0913432206119</v>
      </c>
      <c r="C125" s="45">
        <f t="shared" si="14"/>
        <v>1012.4548169643956</v>
      </c>
      <c r="D125" s="45">
        <f t="shared" si="14"/>
        <v>849.83706573058737</v>
      </c>
      <c r="E125" s="45">
        <f t="shared" si="14"/>
        <v>720.49798995194192</v>
      </c>
      <c r="F125" s="45">
        <f t="shared" si="14"/>
        <v>615.17042273592506</v>
      </c>
      <c r="G125" s="45">
        <f t="shared" si="14"/>
        <v>527.73578999098402</v>
      </c>
      <c r="H125" s="47">
        <f t="shared" si="14"/>
        <v>453.9916002387688</v>
      </c>
      <c r="I125" s="45">
        <f t="shared" si="14"/>
        <v>390.95585540272299</v>
      </c>
      <c r="J125" s="45">
        <f t="shared" si="14"/>
        <v>336.45397088655108</v>
      </c>
      <c r="K125" s="45">
        <f t="shared" si="14"/>
        <v>288.8628290660991</v>
      </c>
      <c r="L125" s="45">
        <f t="shared" si="14"/>
        <v>246.94638889971156</v>
      </c>
      <c r="M125" s="45">
        <f t="shared" si="14"/>
        <v>209.74679192765572</v>
      </c>
      <c r="N125" s="45">
        <f t="shared" si="14"/>
        <v>176.51027149204589</v>
      </c>
      <c r="O125" s="45">
        <f t="shared" si="14"/>
        <v>146.63554426338894</v>
      </c>
      <c r="P125" s="45">
        <f t="shared" si="14"/>
        <v>119.63710811160193</v>
      </c>
      <c r="Q125" s="45">
        <f t="shared" si="14"/>
        <v>95.118653964993214</v>
      </c>
    </row>
    <row r="126" spans="1:17">
      <c r="A126" s="46">
        <f>'a（自動）計算用'!G101</f>
        <v>29.548267563046004</v>
      </c>
      <c r="B126" s="45">
        <f t="shared" si="14"/>
        <v>1217.9798947587522</v>
      </c>
      <c r="C126" s="45">
        <f t="shared" si="14"/>
        <v>1008.2236443332099</v>
      </c>
      <c r="D126" s="45">
        <f t="shared" si="14"/>
        <v>846.28549259049646</v>
      </c>
      <c r="E126" s="45">
        <f t="shared" si="14"/>
        <v>717.48694064403378</v>
      </c>
      <c r="F126" s="45">
        <f t="shared" si="14"/>
        <v>612.59955022627639</v>
      </c>
      <c r="G126" s="45">
        <f t="shared" si="14"/>
        <v>525.53031751587446</v>
      </c>
      <c r="H126" s="47">
        <f t="shared" si="14"/>
        <v>452.09431376086172</v>
      </c>
      <c r="I126" s="45">
        <f t="shared" si="14"/>
        <v>389.32200301971841</v>
      </c>
      <c r="J126" s="45">
        <f t="shared" si="14"/>
        <v>335.04788855140328</v>
      </c>
      <c r="K126" s="45">
        <f t="shared" si="14"/>
        <v>287.65563593902613</v>
      </c>
      <c r="L126" s="45">
        <f t="shared" si="14"/>
        <v>245.91436970776837</v>
      </c>
      <c r="M126" s="45">
        <f t="shared" si="14"/>
        <v>208.87023440566756</v>
      </c>
      <c r="N126" s="45">
        <f t="shared" si="14"/>
        <v>175.77261345798217</v>
      </c>
      <c r="O126" s="45">
        <f t="shared" si="14"/>
        <v>146.02273637186593</v>
      </c>
      <c r="P126" s="45">
        <f t="shared" si="14"/>
        <v>119.13712999007574</v>
      </c>
      <c r="Q126" s="45">
        <f t="shared" si="14"/>
        <v>94.721141465049172</v>
      </c>
    </row>
    <row r="127" spans="1:17">
      <c r="A127" s="46">
        <f>'a（自動）計算用'!G102</f>
        <v>29.637105171734799</v>
      </c>
      <c r="B127" s="45">
        <f t="shared" si="14"/>
        <v>1213.0006576468968</v>
      </c>
      <c r="C127" s="45">
        <f t="shared" si="14"/>
        <v>1004.101914074347</v>
      </c>
      <c r="D127" s="45">
        <f t="shared" si="14"/>
        <v>842.82578348522759</v>
      </c>
      <c r="E127" s="45">
        <f t="shared" si="14"/>
        <v>714.55377432700368</v>
      </c>
      <c r="F127" s="45">
        <f t="shared" si="14"/>
        <v>610.09517521292969</v>
      </c>
      <c r="G127" s="45">
        <f t="shared" si="14"/>
        <v>523.38189119813273</v>
      </c>
      <c r="H127" s="47">
        <f t="shared" si="14"/>
        <v>450.24610198427678</v>
      </c>
      <c r="I127" s="45">
        <f t="shared" si="14"/>
        <v>387.7304114226489</v>
      </c>
      <c r="J127" s="45">
        <f t="shared" si="14"/>
        <v>333.67817556344437</v>
      </c>
      <c r="K127" s="45">
        <f t="shared" si="14"/>
        <v>286.47966774442335</v>
      </c>
      <c r="L127" s="45">
        <f t="shared" si="14"/>
        <v>244.90904444644298</v>
      </c>
      <c r="M127" s="45">
        <f t="shared" si="14"/>
        <v>208.01634968458961</v>
      </c>
      <c r="N127" s="45">
        <f t="shared" si="14"/>
        <v>175.05403548806328</v>
      </c>
      <c r="O127" s="45">
        <f t="shared" si="14"/>
        <v>145.42577920430821</v>
      </c>
      <c r="P127" s="45">
        <f t="shared" si="14"/>
        <v>118.65008416805583</v>
      </c>
      <c r="Q127" s="45">
        <f t="shared" si="14"/>
        <v>94.333910916425481</v>
      </c>
    </row>
    <row r="128" spans="1:17">
      <c r="A128" s="46">
        <f>'a（自動）計算用'!G103</f>
        <v>29.724264990819755</v>
      </c>
      <c r="B128" s="45">
        <f t="shared" si="14"/>
        <v>1208.1496381976417</v>
      </c>
      <c r="C128" s="45">
        <f t="shared" si="14"/>
        <v>1000.0863202793213</v>
      </c>
      <c r="D128" s="45">
        <f t="shared" si="14"/>
        <v>839.4551634923647</v>
      </c>
      <c r="E128" s="45">
        <f t="shared" si="14"/>
        <v>711.6961384016256</v>
      </c>
      <c r="F128" s="45">
        <f t="shared" si="14"/>
        <v>607.6552890164985</v>
      </c>
      <c r="G128" s="45">
        <f t="shared" si="14"/>
        <v>521.28878785347717</v>
      </c>
      <c r="H128" s="47">
        <f t="shared" si="14"/>
        <v>448.44548251724859</v>
      </c>
      <c r="I128" s="45">
        <f t="shared" si="14"/>
        <v>386.17980404661694</v>
      </c>
      <c r="J128" s="45">
        <f t="shared" si="14"/>
        <v>332.34373331953805</v>
      </c>
      <c r="K128" s="45">
        <f t="shared" si="14"/>
        <v>285.33398127567881</v>
      </c>
      <c r="L128" s="45">
        <f t="shared" si="14"/>
        <v>243.92960677638195</v>
      </c>
      <c r="M128" s="45">
        <f t="shared" si="14"/>
        <v>207.18445289069956</v>
      </c>
      <c r="N128" s="45">
        <f t="shared" si="14"/>
        <v>174.35396123379985</v>
      </c>
      <c r="O128" s="45">
        <f t="shared" si="14"/>
        <v>144.84419396039607</v>
      </c>
      <c r="P128" s="45">
        <f t="shared" si="14"/>
        <v>118.17558000160999</v>
      </c>
      <c r="Q128" s="45">
        <f t="shared" si="14"/>
        <v>93.956651733839706</v>
      </c>
    </row>
    <row r="129" spans="1:17">
      <c r="A129" s="46">
        <f>'a（自動）計算用'!G104</f>
        <v>29.809775517590403</v>
      </c>
      <c r="B129" s="45">
        <f t="shared" si="14"/>
        <v>1203.4229882156972</v>
      </c>
      <c r="C129" s="45">
        <f t="shared" si="14"/>
        <v>996.17367747561752</v>
      </c>
      <c r="D129" s="45">
        <f t="shared" si="14"/>
        <v>836.17095878136229</v>
      </c>
      <c r="E129" s="45">
        <f t="shared" si="14"/>
        <v>708.91176597509036</v>
      </c>
      <c r="F129" s="45">
        <f t="shared" si="14"/>
        <v>605.27795613483397</v>
      </c>
      <c r="G129" s="45">
        <f t="shared" si="14"/>
        <v>519.24934707412854</v>
      </c>
      <c r="H129" s="47">
        <f t="shared" si="14"/>
        <v>446.69102697231671</v>
      </c>
      <c r="I129" s="45">
        <f t="shared" si="14"/>
        <v>384.66895083264961</v>
      </c>
      <c r="J129" s="45">
        <f t="shared" si="14"/>
        <v>331.04350323923302</v>
      </c>
      <c r="K129" s="45">
        <f t="shared" si="14"/>
        <v>284.21766768768907</v>
      </c>
      <c r="L129" s="45">
        <f t="shared" si="14"/>
        <v>242.97527973359493</v>
      </c>
      <c r="M129" s="45">
        <f t="shared" si="14"/>
        <v>206.37388410058182</v>
      </c>
      <c r="N129" s="45">
        <f t="shared" si="14"/>
        <v>173.67183534337858</v>
      </c>
      <c r="O129" s="45">
        <f t="shared" si="14"/>
        <v>144.27751928275509</v>
      </c>
      <c r="P129" s="45">
        <f t="shared" si="14"/>
        <v>117.71324107816818</v>
      </c>
      <c r="Q129" s="45">
        <f t="shared" si="14"/>
        <v>93.589064646793219</v>
      </c>
    </row>
    <row r="130" spans="1:17">
      <c r="A130" s="46">
        <f>'a（自動）計算用'!G105</f>
        <v>29.893664909854724</v>
      </c>
      <c r="B130" s="45">
        <f t="shared" si="14"/>
        <v>1198.8169984657911</v>
      </c>
      <c r="C130" s="45">
        <f t="shared" si="14"/>
        <v>992.36091521952835</v>
      </c>
      <c r="D130" s="45">
        <f t="shared" si="14"/>
        <v>832.97059207486745</v>
      </c>
      <c r="E130" s="45">
        <f t="shared" si="14"/>
        <v>706.19847201308085</v>
      </c>
      <c r="F130" s="45">
        <f t="shared" si="14"/>
        <v>602.96131095761757</v>
      </c>
      <c r="G130" s="45">
        <f t="shared" si="14"/>
        <v>517.26196841035971</v>
      </c>
      <c r="H130" s="47">
        <f t="shared" si="14"/>
        <v>444.98135854171767</v>
      </c>
      <c r="I130" s="45">
        <f t="shared" si="14"/>
        <v>383.19666613974266</v>
      </c>
      <c r="J130" s="45">
        <f t="shared" si="14"/>
        <v>329.77646496788196</v>
      </c>
      <c r="K130" s="45">
        <f t="shared" si="14"/>
        <v>283.12985095414581</v>
      </c>
      <c r="L130" s="45">
        <f t="shared" si="14"/>
        <v>242.04531441060169</v>
      </c>
      <c r="M130" s="45">
        <f t="shared" si="14"/>
        <v>205.58400722094456</v>
      </c>
      <c r="N130" s="45">
        <f t="shared" si="14"/>
        <v>173.00712251898338</v>
      </c>
      <c r="O130" s="45">
        <f t="shared" si="14"/>
        <v>143.72531047382788</v>
      </c>
      <c r="P130" s="45">
        <f t="shared" si="14"/>
        <v>117.26270457758316</v>
      </c>
      <c r="Q130" s="45">
        <f t="shared" si="14"/>
        <v>93.230861191576224</v>
      </c>
    </row>
    <row r="131" spans="1:17">
      <c r="A131" s="46">
        <f>'a（自動）計算用'!G106</f>
        <v>29.975960985588838</v>
      </c>
      <c r="B131" s="45">
        <f t="shared" si="14"/>
        <v>1194.3280925005406</v>
      </c>
      <c r="C131" s="45">
        <f t="shared" si="14"/>
        <v>988.6450729869681</v>
      </c>
      <c r="D131" s="45">
        <f t="shared" si="14"/>
        <v>829.85157836015685</v>
      </c>
      <c r="E131" s="45">
        <f t="shared" si="14"/>
        <v>703.55414970389847</v>
      </c>
      <c r="F131" s="45">
        <f t="shared" si="14"/>
        <v>600.70355466200567</v>
      </c>
      <c r="G131" s="45">
        <f t="shared" si="14"/>
        <v>515.32510870736417</v>
      </c>
      <c r="H131" s="47">
        <f t="shared" si="14"/>
        <v>443.31514970639131</v>
      </c>
      <c r="I131" s="45">
        <f t="shared" si="14"/>
        <v>381.76180677196584</v>
      </c>
      <c r="J131" s="45">
        <f t="shared" si="14"/>
        <v>328.54163467878197</v>
      </c>
      <c r="K131" s="45">
        <f t="shared" si="14"/>
        <v>282.06968640983666</v>
      </c>
      <c r="L131" s="45">
        <f t="shared" si="14"/>
        <v>241.13898871025782</v>
      </c>
      <c r="M131" s="45">
        <f t="shared" si="14"/>
        <v>204.8142089301669</v>
      </c>
      <c r="N131" s="45">
        <f t="shared" si="14"/>
        <v>172.35930662606549</v>
      </c>
      <c r="O131" s="45">
        <f t="shared" si="14"/>
        <v>143.18713875590169</v>
      </c>
      <c r="P131" s="45">
        <f t="shared" si="14"/>
        <v>116.82362066840157</v>
      </c>
      <c r="Q131" s="45">
        <f t="shared" si="14"/>
        <v>92.881763231267115</v>
      </c>
    </row>
    <row r="132" spans="1:17">
      <c r="A132" s="46">
        <f>'a（自動）計算用'!G107</f>
        <v>30.056691222582685</v>
      </c>
      <c r="B132" s="45">
        <f t="shared" si="14"/>
        <v>1189.9528208248735</v>
      </c>
      <c r="C132" s="45">
        <f t="shared" si="14"/>
        <v>985.02329534287753</v>
      </c>
      <c r="D132" s="45">
        <f t="shared" si="14"/>
        <v>826.81152083441862</v>
      </c>
      <c r="E132" s="45">
        <f t="shared" si="14"/>
        <v>700.976767020843</v>
      </c>
      <c r="F132" s="45">
        <f t="shared" si="14"/>
        <v>598.50295227754475</v>
      </c>
      <c r="G132" s="45">
        <f t="shared" si="14"/>
        <v>513.43727958733837</v>
      </c>
      <c r="H132" s="47">
        <f t="shared" si="14"/>
        <v>441.69112006990878</v>
      </c>
      <c r="I132" s="45">
        <f t="shared" si="14"/>
        <v>380.36327011314557</v>
      </c>
      <c r="J132" s="45">
        <f t="shared" si="14"/>
        <v>327.33806346789481</v>
      </c>
      <c r="K132" s="45">
        <f t="shared" si="14"/>
        <v>281.03635937243155</v>
      </c>
      <c r="L132" s="45">
        <f t="shared" si="14"/>
        <v>240.25560616753117</v>
      </c>
      <c r="M132" s="45">
        <f t="shared" si="14"/>
        <v>204.06389767756113</v>
      </c>
      <c r="N132" s="45">
        <f t="shared" si="14"/>
        <v>171.72788985118265</v>
      </c>
      <c r="O132" s="45">
        <f t="shared" si="14"/>
        <v>142.66259057148542</v>
      </c>
      <c r="P132" s="45">
        <f t="shared" si="14"/>
        <v>116.39565193705474</v>
      </c>
      <c r="Q132" s="45">
        <f t="shared" ref="Q132" si="15">Q$25*$A132^Q$24</f>
        <v>92.5415025019051</v>
      </c>
    </row>
    <row r="133" spans="1:17">
      <c r="A133" s="46">
        <f>'a（自動）計算用'!G108</f>
        <v>30.135882758102099</v>
      </c>
      <c r="B133" s="45">
        <f t="shared" ref="B133:Q140" si="16">B$25*$A133^B$24</f>
        <v>1185.6878553752288</v>
      </c>
      <c r="C133" s="45">
        <f t="shared" si="16"/>
        <v>981.49282737119745</v>
      </c>
      <c r="D133" s="45">
        <f t="shared" si="16"/>
        <v>823.84810706875135</v>
      </c>
      <c r="E133" s="45">
        <f t="shared" si="16"/>
        <v>698.46436347002384</v>
      </c>
      <c r="F133" s="45">
        <f t="shared" si="16"/>
        <v>596.35782990941198</v>
      </c>
      <c r="G133" s="45">
        <f t="shared" si="16"/>
        <v>511.59704506738348</v>
      </c>
      <c r="H133" s="47">
        <f t="shared" si="16"/>
        <v>440.10803430924204</v>
      </c>
      <c r="I133" s="45">
        <f t="shared" si="16"/>
        <v>378.99999236216559</v>
      </c>
      <c r="J133" s="45">
        <f t="shared" si="16"/>
        <v>326.16483583515856</v>
      </c>
      <c r="K133" s="45">
        <f t="shared" si="16"/>
        <v>280.02908383861126</v>
      </c>
      <c r="L133" s="45">
        <f t="shared" si="16"/>
        <v>239.39449483483338</v>
      </c>
      <c r="M133" s="45">
        <f t="shared" si="16"/>
        <v>203.33250273661605</v>
      </c>
      <c r="N133" s="45">
        <f t="shared" si="16"/>
        <v>171.11239190526578</v>
      </c>
      <c r="O133" s="45">
        <f t="shared" si="16"/>
        <v>142.15126692142471</v>
      </c>
      <c r="P133" s="45">
        <f t="shared" si="16"/>
        <v>115.97847284783984</v>
      </c>
      <c r="Q133" s="45">
        <f t="shared" si="16"/>
        <v>92.209820183142881</v>
      </c>
    </row>
    <row r="134" spans="1:17">
      <c r="A134" s="46">
        <f>'a（自動）計算用'!G109</f>
        <v>30.213562388585792</v>
      </c>
      <c r="B134" s="45">
        <f t="shared" si="16"/>
        <v>1181.5299842934212</v>
      </c>
      <c r="C134" s="45">
        <f t="shared" si="16"/>
        <v>978.05101034875975</v>
      </c>
      <c r="D134" s="45">
        <f t="shared" si="16"/>
        <v>820.95910537690304</v>
      </c>
      <c r="E134" s="45">
        <f t="shared" si="16"/>
        <v>696.01504701175077</v>
      </c>
      <c r="F134" s="45">
        <f t="shared" si="16"/>
        <v>594.26657210985809</v>
      </c>
      <c r="G134" s="45">
        <f t="shared" si="16"/>
        <v>509.8030193045484</v>
      </c>
      <c r="H134" s="47">
        <f t="shared" si="16"/>
        <v>438.56470023490726</v>
      </c>
      <c r="I134" s="45">
        <f t="shared" si="16"/>
        <v>377.67094686245503</v>
      </c>
      <c r="J134" s="45">
        <f t="shared" si="16"/>
        <v>325.02106824685654</v>
      </c>
      <c r="K134" s="45">
        <f t="shared" si="16"/>
        <v>279.04710124978806</v>
      </c>
      <c r="L134" s="45">
        <f t="shared" si="16"/>
        <v>238.55500622684502</v>
      </c>
      <c r="M134" s="45">
        <f t="shared" si="16"/>
        <v>202.61947330877175</v>
      </c>
      <c r="N134" s="45">
        <f t="shared" si="16"/>
        <v>170.51234926940975</v>
      </c>
      <c r="O134" s="45">
        <f t="shared" si="16"/>
        <v>141.65278273834446</v>
      </c>
      <c r="P134" s="45">
        <f t="shared" si="16"/>
        <v>115.57176923172359</v>
      </c>
      <c r="Q134" s="45">
        <f t="shared" si="16"/>
        <v>91.886466491815042</v>
      </c>
    </row>
    <row r="135" spans="1:17">
      <c r="A135" s="46">
        <f>'a（自動）計算用'!G110</f>
        <v>30.2897565693941</v>
      </c>
      <c r="B135" s="45">
        <f t="shared" si="16"/>
        <v>1177.4761069764381</v>
      </c>
      <c r="C135" s="45">
        <f t="shared" si="16"/>
        <v>974.69527764759061</v>
      </c>
      <c r="D135" s="45">
        <f t="shared" si="16"/>
        <v>818.14236137573539</v>
      </c>
      <c r="E135" s="45">
        <f t="shared" si="16"/>
        <v>693.62699114447014</v>
      </c>
      <c r="F135" s="45">
        <f t="shared" si="16"/>
        <v>592.22761938843541</v>
      </c>
      <c r="G135" s="45">
        <f t="shared" si="16"/>
        <v>508.05386445993042</v>
      </c>
      <c r="H135" s="47">
        <f t="shared" si="16"/>
        <v>437.05996695352974</v>
      </c>
      <c r="I135" s="45">
        <f t="shared" si="16"/>
        <v>376.37514251967747</v>
      </c>
      <c r="J135" s="45">
        <f t="shared" si="16"/>
        <v>323.90590777389104</v>
      </c>
      <c r="K135" s="45">
        <f t="shared" si="16"/>
        <v>278.08967932299458</v>
      </c>
      <c r="L135" s="45">
        <f t="shared" si="16"/>
        <v>237.73651432105211</v>
      </c>
      <c r="M135" s="45">
        <f t="shared" si="16"/>
        <v>201.92427767451392</v>
      </c>
      <c r="N135" s="45">
        <f t="shared" si="16"/>
        <v>169.92731448048551</v>
      </c>
      <c r="O135" s="45">
        <f t="shared" si="16"/>
        <v>141.16676629317237</v>
      </c>
      <c r="P135" s="45">
        <f t="shared" si="16"/>
        <v>115.17523780213632</v>
      </c>
      <c r="Q135" s="45">
        <f t="shared" si="16"/>
        <v>91.571200296965443</v>
      </c>
    </row>
    <row r="136" spans="1:17">
      <c r="A136" s="46">
        <f>'a（自動）計算用'!G111</f>
        <v>30.364491414624425</v>
      </c>
      <c r="B136" s="45">
        <f t="shared" si="16"/>
        <v>1173.5232293848533</v>
      </c>
      <c r="C136" s="45">
        <f t="shared" si="16"/>
        <v>971.42315085129394</v>
      </c>
      <c r="D136" s="45">
        <f t="shared" si="16"/>
        <v>815.39579472538287</v>
      </c>
      <c r="E136" s="45">
        <f t="shared" si="16"/>
        <v>691.29843214104892</v>
      </c>
      <c r="F136" s="45">
        <f t="shared" si="16"/>
        <v>590.23946585230181</v>
      </c>
      <c r="G136" s="45">
        <f t="shared" si="16"/>
        <v>506.34828867436426</v>
      </c>
      <c r="H136" s="47">
        <f t="shared" si="16"/>
        <v>435.59272312640383</v>
      </c>
      <c r="I136" s="45">
        <f t="shared" si="16"/>
        <v>375.11162230208606</v>
      </c>
      <c r="J136" s="45">
        <f t="shared" si="16"/>
        <v>322.8185308011989</v>
      </c>
      <c r="K136" s="45">
        <f t="shared" si="16"/>
        <v>277.1561109428518</v>
      </c>
      <c r="L136" s="45">
        <f t="shared" si="16"/>
        <v>236.93841461049897</v>
      </c>
      <c r="M136" s="45">
        <f t="shared" si="16"/>
        <v>201.24640238881821</v>
      </c>
      <c r="N136" s="45">
        <f t="shared" si="16"/>
        <v>169.35685545407443</v>
      </c>
      <c r="O136" s="45">
        <f t="shared" si="16"/>
        <v>140.69285863266822</v>
      </c>
      <c r="P136" s="45">
        <f t="shared" si="16"/>
        <v>114.78858569606295</v>
      </c>
      <c r="Q136" s="45">
        <f t="shared" si="16"/>
        <v>91.263788754987004</v>
      </c>
    </row>
    <row r="137" spans="1:17">
      <c r="A137" s="46">
        <f>'a（自動）計算用'!G112</f>
        <v>30.437792697006945</v>
      </c>
      <c r="B137" s="45">
        <f t="shared" si="16"/>
        <v>1169.6684595936929</v>
      </c>
      <c r="C137" s="45">
        <f t="shared" si="16"/>
        <v>968.23223607213072</v>
      </c>
      <c r="D137" s="45">
        <f t="shared" si="16"/>
        <v>812.71739603787307</v>
      </c>
      <c r="E137" s="45">
        <f t="shared" si="16"/>
        <v>689.02766642788049</v>
      </c>
      <c r="F137" s="45">
        <f t="shared" si="16"/>
        <v>588.3006569684668</v>
      </c>
      <c r="G137" s="45">
        <f t="shared" si="16"/>
        <v>504.68504414872262</v>
      </c>
      <c r="H137" s="47">
        <f t="shared" si="16"/>
        <v>434.16189531804667</v>
      </c>
      <c r="I137" s="45">
        <f t="shared" si="16"/>
        <v>373.87946181837651</v>
      </c>
      <c r="J137" s="45">
        <f t="shared" si="16"/>
        <v>321.7581418038618</v>
      </c>
      <c r="K137" s="45">
        <f t="shared" si="16"/>
        <v>276.24571311079694</v>
      </c>
      <c r="L137" s="45">
        <f t="shared" si="16"/>
        <v>236.16012320549223</v>
      </c>
      <c r="M137" s="45">
        <f t="shared" si="16"/>
        <v>200.58535151817225</v>
      </c>
      <c r="N137" s="45">
        <f t="shared" si="16"/>
        <v>168.80055484239205</v>
      </c>
      <c r="O137" s="45">
        <f t="shared" si="16"/>
        <v>140.23071304602013</v>
      </c>
      <c r="P137" s="45">
        <f t="shared" si="16"/>
        <v>114.41153003884928</v>
      </c>
      <c r="Q137" s="45">
        <f t="shared" si="16"/>
        <v>90.964006963616768</v>
      </c>
    </row>
    <row r="138" spans="1:17">
      <c r="A138" s="46">
        <f>'a（自動）計算用'!G113</f>
        <v>30.50968584789231</v>
      </c>
      <c r="B138" s="45">
        <f t="shared" si="16"/>
        <v>1165.9090035708248</v>
      </c>
      <c r="C138" s="45">
        <f t="shared" si="16"/>
        <v>965.12022045644005</v>
      </c>
      <c r="D138" s="45">
        <f t="shared" si="16"/>
        <v>810.10522394383736</v>
      </c>
      <c r="E138" s="45">
        <f t="shared" si="16"/>
        <v>686.81304809802066</v>
      </c>
      <c r="F138" s="45">
        <f t="shared" si="16"/>
        <v>586.40978744047618</v>
      </c>
      <c r="G138" s="45">
        <f t="shared" si="16"/>
        <v>503.06292532238825</v>
      </c>
      <c r="H138" s="47">
        <f t="shared" si="16"/>
        <v>432.7664464292049</v>
      </c>
      <c r="I138" s="45">
        <f t="shared" si="16"/>
        <v>372.67776796826786</v>
      </c>
      <c r="J138" s="45">
        <f t="shared" si="16"/>
        <v>320.72397218580471</v>
      </c>
      <c r="K138" s="45">
        <f t="shared" si="16"/>
        <v>275.35782594804772</v>
      </c>
      <c r="L138" s="45">
        <f t="shared" si="16"/>
        <v>235.40107598124322</v>
      </c>
      <c r="M138" s="45">
        <f t="shared" si="16"/>
        <v>199.94064591661567</v>
      </c>
      <c r="N138" s="45">
        <f t="shared" si="16"/>
        <v>168.25800942504691</v>
      </c>
      <c r="O138" s="45">
        <f t="shared" si="16"/>
        <v>139.77999455871895</v>
      </c>
      <c r="P138" s="45">
        <f t="shared" si="16"/>
        <v>114.04379753126373</v>
      </c>
      <c r="Q138" s="45">
        <f t="shared" si="16"/>
        <v>90.671637633625281</v>
      </c>
    </row>
    <row r="139" spans="1:17">
      <c r="A139" s="46">
        <f>'a（自動）計算用'!G114</f>
        <v>30.580195957341683</v>
      </c>
      <c r="B139" s="45">
        <f t="shared" si="16"/>
        <v>1162.2421611689026</v>
      </c>
      <c r="C139" s="45">
        <f t="shared" si="16"/>
        <v>962.08486886683613</v>
      </c>
      <c r="D139" s="45">
        <f t="shared" si="16"/>
        <v>807.557402307605</v>
      </c>
      <c r="E139" s="45">
        <f t="shared" si="16"/>
        <v>684.65298655012441</v>
      </c>
      <c r="F139" s="45">
        <f t="shared" si="16"/>
        <v>584.5654991925054</v>
      </c>
      <c r="G139" s="45">
        <f t="shared" si="16"/>
        <v>501.48076714387042</v>
      </c>
      <c r="H139" s="47">
        <f t="shared" si="16"/>
        <v>431.40537420912966</v>
      </c>
      <c r="I139" s="45">
        <f t="shared" si="16"/>
        <v>371.50567766134469</v>
      </c>
      <c r="J139" s="45">
        <f t="shared" si="16"/>
        <v>319.71527917724063</v>
      </c>
      <c r="K139" s="45">
        <f t="shared" si="16"/>
        <v>274.49181174900212</v>
      </c>
      <c r="L139" s="45">
        <f t="shared" si="16"/>
        <v>234.66072776862759</v>
      </c>
      <c r="M139" s="45">
        <f t="shared" si="16"/>
        <v>199.31182253840231</v>
      </c>
      <c r="N139" s="45">
        <f t="shared" si="16"/>
        <v>167.72882953061844</v>
      </c>
      <c r="O139" s="45">
        <f t="shared" si="16"/>
        <v>139.34037945203517</v>
      </c>
      <c r="P139" s="45">
        <f t="shared" si="16"/>
        <v>113.68512405744792</v>
      </c>
      <c r="Q139" s="45">
        <f t="shared" si="16"/>
        <v>90.386470777113814</v>
      </c>
    </row>
    <row r="140" spans="1:17">
      <c r="A140" s="46">
        <f>'a（自動）計算用'!G115</f>
        <v>30.64934777432801</v>
      </c>
      <c r="B140" s="45">
        <f t="shared" si="16"/>
        <v>1158.6653223179542</v>
      </c>
      <c r="C140" s="45">
        <f t="shared" si="16"/>
        <v>959.12402073049634</v>
      </c>
      <c r="D140" s="45">
        <f t="shared" si="16"/>
        <v>805.07211758170956</v>
      </c>
      <c r="E140" s="45">
        <f t="shared" si="16"/>
        <v>682.54594424557808</v>
      </c>
      <c r="F140" s="45">
        <f t="shared" si="16"/>
        <v>582.76647945437026</v>
      </c>
      <c r="G140" s="45">
        <f t="shared" si="16"/>
        <v>499.93744342799391</v>
      </c>
      <c r="H140" s="47">
        <f t="shared" si="16"/>
        <v>430.07770984232752</v>
      </c>
      <c r="I140" s="45">
        <f t="shared" si="16"/>
        <v>370.36235660003462</v>
      </c>
      <c r="J140" s="45">
        <f t="shared" si="16"/>
        <v>318.73134478730867</v>
      </c>
      <c r="K140" s="45">
        <f t="shared" si="16"/>
        <v>273.64705408202542</v>
      </c>
      <c r="L140" s="45">
        <f t="shared" si="16"/>
        <v>233.93855158545551</v>
      </c>
      <c r="M140" s="45">
        <f t="shared" si="16"/>
        <v>198.69843378507082</v>
      </c>
      <c r="N140" s="45">
        <f t="shared" si="16"/>
        <v>167.21263848719096</v>
      </c>
      <c r="O140" s="45">
        <f t="shared" si="16"/>
        <v>138.91155480655109</v>
      </c>
      <c r="P140" s="45">
        <f t="shared" si="16"/>
        <v>113.3352543124934</v>
      </c>
      <c r="Q140" s="45">
        <f t="shared" si="16"/>
        <v>90.108303411415662</v>
      </c>
    </row>
    <row r="141" spans="1:17">
      <c r="A141" s="46"/>
      <c r="B141" s="45"/>
      <c r="C141" s="45"/>
      <c r="D141" s="45"/>
      <c r="E141" s="45"/>
      <c r="F141" s="45"/>
      <c r="G141" s="45"/>
      <c r="H141" s="47"/>
      <c r="I141" s="45"/>
      <c r="J141" s="45"/>
      <c r="K141" s="45"/>
      <c r="L141" s="45"/>
      <c r="M141" s="45"/>
      <c r="N141" s="45"/>
      <c r="O141" s="45"/>
      <c r="P141" s="45"/>
      <c r="Q141" s="45"/>
    </row>
    <row r="142" spans="1:17">
      <c r="A142" s="46"/>
      <c r="B142" s="45"/>
      <c r="C142" s="45"/>
      <c r="D142" s="45"/>
      <c r="E142" s="45"/>
      <c r="F142" s="45"/>
      <c r="G142" s="45"/>
      <c r="H142" s="47"/>
      <c r="I142" s="45"/>
      <c r="J142" s="45"/>
      <c r="K142" s="45"/>
      <c r="L142" s="45"/>
      <c r="M142" s="45"/>
      <c r="N142" s="45"/>
      <c r="O142" s="45"/>
      <c r="P142" s="45"/>
      <c r="Q142" s="45"/>
    </row>
  </sheetData>
  <phoneticPr fontId="1"/>
  <pageMargins left="0.7" right="0.7" top="0.75" bottom="0.75" header="0.3" footer="0.3"/>
  <pageSetup paperSize="9" orientation="portrait"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D228"/>
  <sheetViews>
    <sheetView zoomScale="70" zoomScaleNormal="70" workbookViewId="0">
      <pane xSplit="1" ySplit="1" topLeftCell="B89" activePane="bottomRight" state="frozen"/>
      <selection activeCell="Z9" sqref="Z9"/>
      <selection pane="topRight" activeCell="Z9" sqref="Z9"/>
      <selection pane="bottomLeft" activeCell="Z9" sqref="Z9"/>
      <selection pane="bottomRight" activeCell="H115" sqref="H115"/>
    </sheetView>
  </sheetViews>
  <sheetFormatPr defaultRowHeight="18.75"/>
  <cols>
    <col min="1" max="1" width="7.125" style="18" bestFit="1" customWidth="1"/>
    <col min="2" max="3" width="12.25" style="32" customWidth="1"/>
    <col min="4" max="11" width="10.625" style="32" customWidth="1"/>
    <col min="12" max="14" width="9.75" style="33" customWidth="1"/>
    <col min="15" max="19" width="10.625" style="32" customWidth="1"/>
    <col min="20" max="23" width="9.75" style="33" customWidth="1"/>
    <col min="24" max="25" width="9.75" style="168" customWidth="1"/>
    <col min="26" max="26" width="10.625" style="28" customWidth="1"/>
    <col min="27" max="27" width="11.625" style="145" bestFit="1" customWidth="1"/>
    <col min="28" max="28" width="16.125" style="145" bestFit="1" customWidth="1"/>
    <col min="29" max="29" width="10.625" style="28" customWidth="1"/>
    <col min="30" max="30" width="9" style="31"/>
    <col min="31" max="16384" width="9" style="29"/>
  </cols>
  <sheetData>
    <row r="1" spans="1:30" s="25" customFormat="1" ht="41.25" customHeight="1" thickBot="1">
      <c r="A1" s="21" t="s">
        <v>5</v>
      </c>
      <c r="B1" s="22" t="s">
        <v>45</v>
      </c>
      <c r="C1" s="22" t="s">
        <v>46</v>
      </c>
      <c r="D1" s="22" t="s">
        <v>46</v>
      </c>
      <c r="E1" s="22" t="s">
        <v>150</v>
      </c>
      <c r="F1" s="22" t="s">
        <v>58</v>
      </c>
      <c r="G1" s="22" t="s">
        <v>59</v>
      </c>
      <c r="H1" s="22" t="s">
        <v>60</v>
      </c>
      <c r="I1" s="22" t="s">
        <v>57</v>
      </c>
      <c r="J1" s="164" t="s">
        <v>179</v>
      </c>
      <c r="K1" s="22" t="s">
        <v>178</v>
      </c>
      <c r="L1" s="164" t="s">
        <v>151</v>
      </c>
      <c r="M1" s="23" t="s">
        <v>112</v>
      </c>
      <c r="N1" s="23" t="s">
        <v>113</v>
      </c>
      <c r="O1" s="22" t="s">
        <v>152</v>
      </c>
      <c r="P1" s="22" t="s">
        <v>153</v>
      </c>
      <c r="Q1" s="22" t="s">
        <v>154</v>
      </c>
      <c r="R1" s="22" t="s">
        <v>155</v>
      </c>
      <c r="S1" s="22" t="s">
        <v>156</v>
      </c>
      <c r="T1" s="23" t="s">
        <v>114</v>
      </c>
      <c r="U1" s="23" t="s">
        <v>111</v>
      </c>
      <c r="V1" s="23" t="s">
        <v>157</v>
      </c>
      <c r="W1" s="164" t="s">
        <v>158</v>
      </c>
      <c r="X1" s="164" t="s">
        <v>32</v>
      </c>
      <c r="Y1" s="164" t="s">
        <v>159</v>
      </c>
      <c r="Z1" s="24"/>
      <c r="AA1" s="132"/>
      <c r="AB1" s="133" t="s">
        <v>47</v>
      </c>
      <c r="AC1" s="24"/>
      <c r="AD1" s="34"/>
    </row>
    <row r="2" spans="1:30" ht="17.25" customHeight="1">
      <c r="A2" s="14">
        <f>'b（手動）計算用'!E5</f>
        <v>10</v>
      </c>
      <c r="B2" s="156">
        <f>'b（手動）計算用'!F5</f>
        <v>2400</v>
      </c>
      <c r="C2" s="26">
        <f xml:space="preserve"> '樹高計算 '!N121</f>
        <v>7.0000095592428133</v>
      </c>
      <c r="D2" s="26">
        <f>'b（手動）計算用'!G5</f>
        <v>7.0000095592428133</v>
      </c>
      <c r="E2" s="26">
        <f>SQRT(B2)</f>
        <v>48.989794855663561</v>
      </c>
      <c r="F2" s="26">
        <f t="shared" ref="F2:F33" si="0">$AB$11+$AB$12*D2+$AB$13*E2*D2/100</f>
        <v>3.8209241155800213</v>
      </c>
      <c r="G2" s="26">
        <f t="shared" ref="G2:G33" si="1">L2/F2</f>
        <v>23.286353511426267</v>
      </c>
      <c r="H2" s="26">
        <f>200*SQRT(G2/(PI()*B2))</f>
        <v>11.114762357526745</v>
      </c>
      <c r="I2" s="26">
        <f t="shared" ref="I2:I33" si="2">$AB$15+$AB$16*H2+$AB$17*E2*D2/100</f>
        <v>10.864690484458675</v>
      </c>
      <c r="J2" s="27">
        <f>($AB$2*C2^$AB$3*$AB$29+$AB$4*C2^$AB$5)^-1</f>
        <v>3.6392015858120803E-2</v>
      </c>
      <c r="K2" s="155">
        <f>1/(1/$AB$29-J2/($AB$26*$AB$29^$AB$27))</f>
        <v>2403.5768546745044</v>
      </c>
      <c r="L2" s="27">
        <f t="shared" ref="L2:L33" si="3">($AB$2*D2^$AB$3+$AB$4*D2^$AB$5/B2)^-1</f>
        <v>88.975389695730129</v>
      </c>
      <c r="M2" s="155">
        <f>'b（手動）計算用'!L5</f>
        <v>0</v>
      </c>
      <c r="N2" s="155">
        <f t="shared" ref="N2:N33" si="4">B2-M2</f>
        <v>2400</v>
      </c>
      <c r="O2" s="26">
        <f>SQRT(N2)</f>
        <v>48.989794855663561</v>
      </c>
      <c r="P2" s="26">
        <f t="shared" ref="P2:P33" si="5">$AB$11+$AB$12*D2+$AB$13*O2*D2/100</f>
        <v>3.8209241155800213</v>
      </c>
      <c r="Q2" s="26">
        <f>T2/P2</f>
        <v>23.286353511426267</v>
      </c>
      <c r="R2" s="26">
        <f>200*SQRT(Q2/(PI()*N2))</f>
        <v>11.114762357526745</v>
      </c>
      <c r="S2" s="26">
        <f t="shared" ref="S2:S33" si="6">$AB$15+$AB$16*R2+$AB$17*O2*D2/100</f>
        <v>10.864690484458675</v>
      </c>
      <c r="T2" s="27">
        <f t="shared" ref="T2:T33" si="7">($AB$2*D2^$AB$3+$AB$4*D2^$AB$5/N2)^-1</f>
        <v>88.975389695730129</v>
      </c>
      <c r="U2" s="27">
        <f t="shared" ref="U2:U33" si="8">L2-T2</f>
        <v>0</v>
      </c>
      <c r="V2" s="27">
        <f t="shared" ref="V2:V33" si="9">$AB$22*D2^$AB$21</f>
        <v>8691.4907070157842</v>
      </c>
      <c r="W2" s="27">
        <f t="shared" ref="W2:W33" si="10">($AB$2*D2^$AB$3+$AB$4*D2^$AB$5/V2)^-1</f>
        <v>147.98198855769428</v>
      </c>
      <c r="X2" s="15">
        <f t="shared" ref="X2:X33" si="11">L2/W2</f>
        <v>0.60125823799861267</v>
      </c>
      <c r="Y2" s="15">
        <f>T2/W2</f>
        <v>0.60125823799861267</v>
      </c>
      <c r="AA2" s="146" t="s">
        <v>34</v>
      </c>
      <c r="AB2" s="134">
        <v>8.2125998211111995E-2</v>
      </c>
      <c r="AC2" s="17"/>
    </row>
    <row r="3" spans="1:30" ht="17.25" customHeight="1">
      <c r="A3" s="14">
        <f>'b（手動）計算用'!E6</f>
        <v>11</v>
      </c>
      <c r="B3" s="156">
        <f>'b（手動）計算用'!F6</f>
        <v>2400</v>
      </c>
      <c r="C3" s="26">
        <f xml:space="preserve"> '樹高計算 '!N122</f>
        <v>7.4740634865990856</v>
      </c>
      <c r="D3" s="26">
        <f>'b（手動）計算用'!G6</f>
        <v>7.4740634865990856</v>
      </c>
      <c r="E3" s="26">
        <f t="shared" ref="E3:E66" si="12">SQRT(B3)</f>
        <v>48.989794855663561</v>
      </c>
      <c r="F3" s="26">
        <f t="shared" si="0"/>
        <v>4.0608926781657093</v>
      </c>
      <c r="G3" s="26">
        <f t="shared" si="1"/>
        <v>25.258102120372079</v>
      </c>
      <c r="H3" s="26">
        <f t="shared" ref="H3:H66" si="13">200*SQRT(G3/(PI()*B3))</f>
        <v>11.575767513181864</v>
      </c>
      <c r="I3" s="26">
        <f t="shared" si="2"/>
        <v>11.322555469157775</v>
      </c>
      <c r="J3" s="27">
        <f t="shared" ref="J3:J66" si="14">($AB$2*C3^$AB$3*$AB$29+$AB$4*C3^$AB$5)^-1</f>
        <v>4.1914482880001276E-2</v>
      </c>
      <c r="K3" s="155">
        <f t="shared" ref="K3:K33" si="15">1/(1/$AB$29-J3/($AB$26*$AB$29^$AB$27))</f>
        <v>2389.5909082373373</v>
      </c>
      <c r="L3" s="27">
        <f t="shared" si="3"/>
        <v>102.57044196498076</v>
      </c>
      <c r="M3" s="155">
        <f>'b（手動）計算用'!L6</f>
        <v>0</v>
      </c>
      <c r="N3" s="155">
        <f t="shared" si="4"/>
        <v>2400</v>
      </c>
      <c r="O3" s="26">
        <f t="shared" ref="O3:O66" si="16">SQRT(N3)</f>
        <v>48.989794855663561</v>
      </c>
      <c r="P3" s="26">
        <f t="shared" si="5"/>
        <v>4.0608926781657093</v>
      </c>
      <c r="Q3" s="26">
        <f t="shared" ref="Q3:Q66" si="17">T3/P3</f>
        <v>25.258102120372079</v>
      </c>
      <c r="R3" s="26">
        <f t="shared" ref="R3:R66" si="18">200*SQRT(Q3/(PI()*N3))</f>
        <v>11.575767513181864</v>
      </c>
      <c r="S3" s="26">
        <f t="shared" si="6"/>
        <v>11.322555469157775</v>
      </c>
      <c r="T3" s="27">
        <f t="shared" si="7"/>
        <v>102.57044196498076</v>
      </c>
      <c r="U3" s="27">
        <f t="shared" si="8"/>
        <v>0</v>
      </c>
      <c r="V3" s="27">
        <f t="shared" si="9"/>
        <v>7948.0545098181674</v>
      </c>
      <c r="W3" s="27">
        <f t="shared" si="10"/>
        <v>162.55508387704654</v>
      </c>
      <c r="X3" s="15">
        <f t="shared" si="11"/>
        <v>0.63098882863954608</v>
      </c>
      <c r="Y3" s="15">
        <f t="shared" ref="Y3:Y66" si="19">T3/W3</f>
        <v>0.63098882863954608</v>
      </c>
      <c r="AA3" s="147" t="s">
        <v>35</v>
      </c>
      <c r="AB3" s="135">
        <v>-1.4333924834826199</v>
      </c>
      <c r="AC3" s="17"/>
    </row>
    <row r="4" spans="1:30" ht="17.25" customHeight="1">
      <c r="A4" s="14">
        <f>'b（手動）計算用'!E7</f>
        <v>12</v>
      </c>
      <c r="B4" s="156">
        <f>'b（手動）計算用'!F7</f>
        <v>2375.1962130648176</v>
      </c>
      <c r="C4" s="26">
        <f xml:space="preserve"> '樹高計算 '!N123</f>
        <v>7.9399071379734512</v>
      </c>
      <c r="D4" s="26">
        <f>'b（手動）計算用'!G7</f>
        <v>7.9399071379734512</v>
      </c>
      <c r="E4" s="26">
        <f t="shared" si="12"/>
        <v>48.735984786036873</v>
      </c>
      <c r="F4" s="26">
        <f t="shared" si="0"/>
        <v>4.2929456749629571</v>
      </c>
      <c r="G4" s="26">
        <f t="shared" si="1"/>
        <v>27.050865497102972</v>
      </c>
      <c r="H4" s="26">
        <f t="shared" si="13"/>
        <v>12.041924382831443</v>
      </c>
      <c r="I4" s="26">
        <f t="shared" si="2"/>
        <v>11.7854501478361</v>
      </c>
      <c r="J4" s="27">
        <f t="shared" si="14"/>
        <v>4.7666262850397864E-2</v>
      </c>
      <c r="K4" s="155">
        <f t="shared" si="15"/>
        <v>2375.1962130648176</v>
      </c>
      <c r="L4" s="27">
        <f t="shared" si="3"/>
        <v>116.12789603979289</v>
      </c>
      <c r="M4" s="155">
        <f>'b（手動）計算用'!L7</f>
        <v>0</v>
      </c>
      <c r="N4" s="155">
        <f t="shared" si="4"/>
        <v>2375.1962130648176</v>
      </c>
      <c r="O4" s="26">
        <f t="shared" si="16"/>
        <v>48.735984786036873</v>
      </c>
      <c r="P4" s="26">
        <f t="shared" si="5"/>
        <v>4.2929456749629571</v>
      </c>
      <c r="Q4" s="26">
        <f t="shared" si="17"/>
        <v>27.050865497102972</v>
      </c>
      <c r="R4" s="26">
        <f t="shared" si="18"/>
        <v>12.041924382831443</v>
      </c>
      <c r="S4" s="26">
        <f t="shared" si="6"/>
        <v>11.7854501478361</v>
      </c>
      <c r="T4" s="27">
        <f t="shared" si="7"/>
        <v>116.12789603979289</v>
      </c>
      <c r="U4" s="27">
        <f t="shared" si="8"/>
        <v>0</v>
      </c>
      <c r="V4" s="27">
        <f t="shared" si="9"/>
        <v>7318.6134666766793</v>
      </c>
      <c r="W4" s="27">
        <f t="shared" si="10"/>
        <v>177.27173471060422</v>
      </c>
      <c r="X4" s="15">
        <f t="shared" si="11"/>
        <v>0.65508410705954601</v>
      </c>
      <c r="Y4" s="15">
        <f t="shared" si="19"/>
        <v>0.65508410705954601</v>
      </c>
      <c r="AA4" s="147" t="s">
        <v>36</v>
      </c>
      <c r="AB4" s="135">
        <v>3439.8289226110301</v>
      </c>
      <c r="AC4" s="17"/>
    </row>
    <row r="5" spans="1:30" ht="17.25" customHeight="1" thickBot="1">
      <c r="A5" s="14">
        <f>'b（手動）計算用'!E8</f>
        <v>13</v>
      </c>
      <c r="B5" s="156">
        <f>'b（手動）計算用'!F8</f>
        <v>2360.4773446417462</v>
      </c>
      <c r="C5" s="26">
        <f xml:space="preserve"> '樹高計算 '!N124</f>
        <v>8.3976980853352572</v>
      </c>
      <c r="D5" s="26">
        <f>'b（手動）計算用'!G8</f>
        <v>8.3976980853352572</v>
      </c>
      <c r="E5" s="26">
        <f t="shared" si="12"/>
        <v>48.584743949533646</v>
      </c>
      <c r="F5" s="26">
        <f t="shared" si="0"/>
        <v>4.5220957016295671</v>
      </c>
      <c r="G5" s="26">
        <f t="shared" si="1"/>
        <v>28.827673337954824</v>
      </c>
      <c r="H5" s="26">
        <f t="shared" si="13"/>
        <v>12.469812896533741</v>
      </c>
      <c r="I5" s="26">
        <f t="shared" si="2"/>
        <v>12.210407353713777</v>
      </c>
      <c r="J5" s="27">
        <f t="shared" si="14"/>
        <v>5.3620113486115235E-2</v>
      </c>
      <c r="K5" s="155">
        <f t="shared" si="15"/>
        <v>2360.4773446417462</v>
      </c>
      <c r="L5" s="27">
        <f t="shared" si="3"/>
        <v>130.36149768954678</v>
      </c>
      <c r="M5" s="155">
        <f>'b（手動）計算用'!L8</f>
        <v>0</v>
      </c>
      <c r="N5" s="155">
        <f t="shared" si="4"/>
        <v>2360.4773446417462</v>
      </c>
      <c r="O5" s="26">
        <f t="shared" si="16"/>
        <v>48.584743949533646</v>
      </c>
      <c r="P5" s="26">
        <f t="shared" si="5"/>
        <v>4.5220957016295671</v>
      </c>
      <c r="Q5" s="26">
        <f t="shared" si="17"/>
        <v>28.827673337954824</v>
      </c>
      <c r="R5" s="26">
        <f t="shared" si="18"/>
        <v>12.469812896533741</v>
      </c>
      <c r="S5" s="26">
        <f t="shared" si="6"/>
        <v>12.210407353713777</v>
      </c>
      <c r="T5" s="27">
        <f t="shared" si="7"/>
        <v>130.36149768954678</v>
      </c>
      <c r="U5" s="27">
        <f t="shared" si="8"/>
        <v>0</v>
      </c>
      <c r="V5" s="27">
        <f t="shared" si="9"/>
        <v>6779.6664445775004</v>
      </c>
      <c r="W5" s="27">
        <f t="shared" si="10"/>
        <v>192.10346402061126</v>
      </c>
      <c r="X5" s="15">
        <f t="shared" si="11"/>
        <v>0.67860045290781412</v>
      </c>
      <c r="Y5" s="15">
        <f t="shared" si="19"/>
        <v>0.67860045290781412</v>
      </c>
      <c r="AA5" s="147" t="s">
        <v>37</v>
      </c>
      <c r="AB5" s="135">
        <v>-2.7979728921149101</v>
      </c>
      <c r="AC5" s="17"/>
    </row>
    <row r="6" spans="1:30" ht="17.25" customHeight="1">
      <c r="A6" s="14">
        <f>'b（手動）計算用'!E9</f>
        <v>14</v>
      </c>
      <c r="B6" s="156">
        <f>'b（手動）計算用'!F9</f>
        <v>2345.5097008887874</v>
      </c>
      <c r="C6" s="26">
        <f xml:space="preserve"> '樹高計算 '!N125</f>
        <v>8.8475906374783975</v>
      </c>
      <c r="D6" s="26">
        <f>'b（手動）計算用'!G9</f>
        <v>8.8475906374783975</v>
      </c>
      <c r="E6" s="26">
        <f t="shared" si="12"/>
        <v>48.430462530196706</v>
      </c>
      <c r="F6" s="26">
        <f t="shared" si="0"/>
        <v>4.746947202967462</v>
      </c>
      <c r="G6" s="26">
        <f t="shared" si="1"/>
        <v>30.540898183758934</v>
      </c>
      <c r="H6" s="26">
        <f t="shared" si="13"/>
        <v>12.875892589442822</v>
      </c>
      <c r="I6" s="26">
        <f t="shared" si="2"/>
        <v>12.613722174897305</v>
      </c>
      <c r="J6" s="27">
        <f t="shared" si="14"/>
        <v>5.9751224909998228E-2</v>
      </c>
      <c r="K6" s="155">
        <f t="shared" si="15"/>
        <v>2345.5097008887874</v>
      </c>
      <c r="L6" s="27">
        <f t="shared" si="3"/>
        <v>144.97603120950851</v>
      </c>
      <c r="M6" s="155">
        <f>'b（手動）計算用'!L9</f>
        <v>0</v>
      </c>
      <c r="N6" s="155">
        <f t="shared" si="4"/>
        <v>2345.5097008887874</v>
      </c>
      <c r="O6" s="26">
        <f t="shared" si="16"/>
        <v>48.430462530196706</v>
      </c>
      <c r="P6" s="26">
        <f t="shared" si="5"/>
        <v>4.746947202967462</v>
      </c>
      <c r="Q6" s="26">
        <f t="shared" si="17"/>
        <v>30.540898183758934</v>
      </c>
      <c r="R6" s="26">
        <f t="shared" si="18"/>
        <v>12.875892589442822</v>
      </c>
      <c r="S6" s="26">
        <f t="shared" si="6"/>
        <v>12.613722174897305</v>
      </c>
      <c r="T6" s="27">
        <f t="shared" si="7"/>
        <v>144.97603120950851</v>
      </c>
      <c r="U6" s="27">
        <f t="shared" si="8"/>
        <v>0</v>
      </c>
      <c r="V6" s="27">
        <f t="shared" si="9"/>
        <v>6313.649012900577</v>
      </c>
      <c r="W6" s="27">
        <f t="shared" si="10"/>
        <v>207.02495452546</v>
      </c>
      <c r="X6" s="15">
        <f t="shared" si="11"/>
        <v>0.70028287914285858</v>
      </c>
      <c r="Y6" s="15">
        <f t="shared" si="19"/>
        <v>0.70028287914285858</v>
      </c>
      <c r="AA6" s="146" t="s">
        <v>48</v>
      </c>
      <c r="AB6" s="134"/>
      <c r="AC6" s="30"/>
    </row>
    <row r="7" spans="1:30" ht="17.25" customHeight="1">
      <c r="A7" s="14">
        <f>'b（手動）計算用'!E10</f>
        <v>15</v>
      </c>
      <c r="B7" s="156">
        <f>'b（手動）計算用'!F10</f>
        <v>2330.3601453080087</v>
      </c>
      <c r="C7" s="26">
        <f xml:space="preserve"> '樹高計算 '!N126</f>
        <v>9.2897358877145706</v>
      </c>
      <c r="D7" s="26">
        <f>'b（手動）計算用'!G10</f>
        <v>9.2897358877145706</v>
      </c>
      <c r="E7" s="26">
        <f t="shared" si="12"/>
        <v>48.273803924157548</v>
      </c>
      <c r="F7" s="26">
        <f t="shared" si="0"/>
        <v>4.967587122163299</v>
      </c>
      <c r="G7" s="26">
        <f t="shared" si="1"/>
        <v>32.192288572745966</v>
      </c>
      <c r="H7" s="26">
        <f t="shared" si="13"/>
        <v>13.262318799017677</v>
      </c>
      <c r="I7" s="26">
        <f t="shared" si="2"/>
        <v>12.997532164187595</v>
      </c>
      <c r="J7" s="27">
        <f t="shared" si="14"/>
        <v>6.603705237255332E-2</v>
      </c>
      <c r="K7" s="155">
        <f t="shared" si="15"/>
        <v>2330.3601453080087</v>
      </c>
      <c r="L7" s="27">
        <f t="shared" si="3"/>
        <v>159.91799814693761</v>
      </c>
      <c r="M7" s="155">
        <f>'b（手動）計算用'!L10</f>
        <v>0</v>
      </c>
      <c r="N7" s="155">
        <f t="shared" si="4"/>
        <v>2330.3601453080087</v>
      </c>
      <c r="O7" s="26">
        <f t="shared" si="16"/>
        <v>48.273803924157548</v>
      </c>
      <c r="P7" s="26">
        <f t="shared" si="5"/>
        <v>4.967587122163299</v>
      </c>
      <c r="Q7" s="26">
        <f t="shared" si="17"/>
        <v>32.192288572745966</v>
      </c>
      <c r="R7" s="26">
        <f t="shared" si="18"/>
        <v>13.262318799017677</v>
      </c>
      <c r="S7" s="26">
        <f t="shared" si="6"/>
        <v>12.997532164187595</v>
      </c>
      <c r="T7" s="27">
        <f t="shared" si="7"/>
        <v>159.91799814693761</v>
      </c>
      <c r="U7" s="27">
        <f t="shared" si="8"/>
        <v>0</v>
      </c>
      <c r="V7" s="27">
        <f t="shared" si="9"/>
        <v>5907.1891621475543</v>
      </c>
      <c r="W7" s="27">
        <f t="shared" si="10"/>
        <v>222.01360083031764</v>
      </c>
      <c r="X7" s="15">
        <f t="shared" si="11"/>
        <v>0.72030721338176495</v>
      </c>
      <c r="Y7" s="15">
        <f t="shared" si="19"/>
        <v>0.72030721338176495</v>
      </c>
      <c r="AA7" s="148" t="s">
        <v>49</v>
      </c>
      <c r="AB7" s="136">
        <v>-1.2614227637336404</v>
      </c>
      <c r="AC7" s="30"/>
    </row>
    <row r="8" spans="1:30" ht="17.25" customHeight="1">
      <c r="A8" s="14">
        <f>'b（手動）計算用'!E11</f>
        <v>16</v>
      </c>
      <c r="B8" s="156">
        <f>'b（手動）計算用'!F11</f>
        <v>2315.0877083824616</v>
      </c>
      <c r="C8" s="26">
        <f xml:space="preserve"> '樹高計算 '!N127</f>
        <v>9.7242817610087116</v>
      </c>
      <c r="D8" s="26">
        <f>'b（手動）計算用'!G11</f>
        <v>9.7242817610087116</v>
      </c>
      <c r="E8" s="26">
        <f t="shared" si="12"/>
        <v>48.115358342035258</v>
      </c>
      <c r="F8" s="26">
        <f t="shared" si="0"/>
        <v>5.1841017152607343</v>
      </c>
      <c r="G8" s="26">
        <f t="shared" si="1"/>
        <v>33.783939961238488</v>
      </c>
      <c r="H8" s="26">
        <f t="shared" si="13"/>
        <v>13.630961245557613</v>
      </c>
      <c r="I8" s="26">
        <f t="shared" si="2"/>
        <v>13.363691680875164</v>
      </c>
      <c r="J8" s="27">
        <f t="shared" si="14"/>
        <v>7.2457136038564643E-2</v>
      </c>
      <c r="K8" s="155">
        <f t="shared" si="15"/>
        <v>2315.0877083824616</v>
      </c>
      <c r="L8" s="27">
        <f t="shared" si="3"/>
        <v>175.1393811013221</v>
      </c>
      <c r="M8" s="155">
        <f>'b（手動）計算用'!L11</f>
        <v>0</v>
      </c>
      <c r="N8" s="155">
        <f t="shared" si="4"/>
        <v>2315.0877083824616</v>
      </c>
      <c r="O8" s="26">
        <f t="shared" si="16"/>
        <v>48.115358342035258</v>
      </c>
      <c r="P8" s="26">
        <f t="shared" si="5"/>
        <v>5.1841017152607343</v>
      </c>
      <c r="Q8" s="26">
        <f t="shared" si="17"/>
        <v>33.783939961238488</v>
      </c>
      <c r="R8" s="26">
        <f t="shared" si="18"/>
        <v>13.630961245557613</v>
      </c>
      <c r="S8" s="26">
        <f t="shared" si="6"/>
        <v>13.363691680875164</v>
      </c>
      <c r="T8" s="27">
        <f t="shared" si="7"/>
        <v>175.1393811013221</v>
      </c>
      <c r="U8" s="27">
        <f t="shared" si="8"/>
        <v>0</v>
      </c>
      <c r="V8" s="27">
        <f t="shared" si="9"/>
        <v>5549.9397795104323</v>
      </c>
      <c r="W8" s="27">
        <f t="shared" si="10"/>
        <v>237.04914573316736</v>
      </c>
      <c r="X8" s="15">
        <f t="shared" si="11"/>
        <v>0.73883152187549528</v>
      </c>
      <c r="Y8" s="15">
        <f t="shared" si="19"/>
        <v>0.73883152187549528</v>
      </c>
      <c r="AA8" s="148" t="s">
        <v>50</v>
      </c>
      <c r="AB8" s="136">
        <v>2.033648022588717</v>
      </c>
      <c r="AC8" s="30"/>
    </row>
    <row r="9" spans="1:30" ht="17.25" customHeight="1" thickBot="1">
      <c r="A9" s="14">
        <f>'b（手動）計算用'!E12</f>
        <v>17</v>
      </c>
      <c r="B9" s="156">
        <f>'b（手動）計算用'!F12</f>
        <v>2299.7442991833059</v>
      </c>
      <c r="C9" s="26">
        <f xml:space="preserve"> '樹高計算 '!N128</f>
        <v>10.151373060620678</v>
      </c>
      <c r="D9" s="26">
        <f>'b（手動）計算用'!G12</f>
        <v>10.151373060620678</v>
      </c>
      <c r="E9" s="26">
        <f t="shared" si="12"/>
        <v>47.955649293730829</v>
      </c>
      <c r="F9" s="26">
        <f t="shared" si="0"/>
        <v>5.3965763099348454</v>
      </c>
      <c r="G9" s="26">
        <f t="shared" si="1"/>
        <v>35.318148839019599</v>
      </c>
      <c r="H9" s="26">
        <f t="shared" si="13"/>
        <v>13.983447301625473</v>
      </c>
      <c r="I9" s="26">
        <f t="shared" si="2"/>
        <v>13.713814790111906</v>
      </c>
      <c r="J9" s="27">
        <f t="shared" si="14"/>
        <v>7.8992920303109185E-2</v>
      </c>
      <c r="K9" s="155">
        <f t="shared" si="15"/>
        <v>2299.7442991833059</v>
      </c>
      <c r="L9" s="27">
        <f t="shared" si="3"/>
        <v>190.59708533540604</v>
      </c>
      <c r="M9" s="155">
        <f>'b（手動）計算用'!L12</f>
        <v>0</v>
      </c>
      <c r="N9" s="155">
        <f t="shared" si="4"/>
        <v>2299.7442991833059</v>
      </c>
      <c r="O9" s="26">
        <f t="shared" si="16"/>
        <v>47.955649293730829</v>
      </c>
      <c r="P9" s="26">
        <f t="shared" si="5"/>
        <v>5.3965763099348454</v>
      </c>
      <c r="Q9" s="26">
        <f t="shared" si="17"/>
        <v>35.318148839019599</v>
      </c>
      <c r="R9" s="26">
        <f t="shared" si="18"/>
        <v>13.983447301625473</v>
      </c>
      <c r="S9" s="26">
        <f t="shared" si="6"/>
        <v>13.713814790111906</v>
      </c>
      <c r="T9" s="27">
        <f t="shared" si="7"/>
        <v>190.59708533540604</v>
      </c>
      <c r="U9" s="27">
        <f t="shared" si="8"/>
        <v>0</v>
      </c>
      <c r="V9" s="27">
        <f t="shared" si="9"/>
        <v>5233.778048255328</v>
      </c>
      <c r="W9" s="27">
        <f t="shared" si="10"/>
        <v>252.11338094012712</v>
      </c>
      <c r="X9" s="15">
        <f t="shared" si="11"/>
        <v>0.75599749852495846</v>
      </c>
      <c r="Y9" s="15">
        <f t="shared" si="19"/>
        <v>0.75599749852495846</v>
      </c>
      <c r="AA9" s="149" t="s">
        <v>51</v>
      </c>
      <c r="AB9" s="137">
        <v>-0.55916153247032752</v>
      </c>
      <c r="AC9" s="17"/>
    </row>
    <row r="10" spans="1:30" ht="17.25" customHeight="1">
      <c r="A10" s="14">
        <f>'b（手動）計算用'!E13</f>
        <v>18</v>
      </c>
      <c r="B10" s="156">
        <f>'b（手動）計算用'!F13</f>
        <v>2284.3753976275302</v>
      </c>
      <c r="C10" s="26">
        <f xml:space="preserve"> '樹高計算 '!N129</f>
        <v>10.571151514316773</v>
      </c>
      <c r="D10" s="26">
        <f>'b（手動）計算用'!G13</f>
        <v>10.571151514316773</v>
      </c>
      <c r="E10" s="26">
        <f t="shared" si="12"/>
        <v>47.795139895469816</v>
      </c>
      <c r="F10" s="26">
        <f t="shared" si="0"/>
        <v>5.6050951096813435</v>
      </c>
      <c r="G10" s="26">
        <f t="shared" si="1"/>
        <v>36.797309603360027</v>
      </c>
      <c r="H10" s="26">
        <f t="shared" si="13"/>
        <v>14.321198212241622</v>
      </c>
      <c r="I10" s="26">
        <f t="shared" si="2"/>
        <v>14.049311173395166</v>
      </c>
      <c r="J10" s="27">
        <f t="shared" si="14"/>
        <v>8.5627579885202129E-2</v>
      </c>
      <c r="K10" s="155">
        <f t="shared" si="15"/>
        <v>2284.3753976275302</v>
      </c>
      <c r="L10" s="27">
        <f t="shared" si="3"/>
        <v>206.25242010722363</v>
      </c>
      <c r="M10" s="155">
        <f>'b（手動）計算用'!L13</f>
        <v>0</v>
      </c>
      <c r="N10" s="155">
        <f t="shared" si="4"/>
        <v>2284.3753976275302</v>
      </c>
      <c r="O10" s="26">
        <f t="shared" si="16"/>
        <v>47.795139895469816</v>
      </c>
      <c r="P10" s="26">
        <f t="shared" si="5"/>
        <v>5.6050951096813435</v>
      </c>
      <c r="Q10" s="26">
        <f t="shared" si="17"/>
        <v>36.797309603360027</v>
      </c>
      <c r="R10" s="26">
        <f t="shared" si="18"/>
        <v>14.321198212241622</v>
      </c>
      <c r="S10" s="26">
        <f t="shared" si="6"/>
        <v>14.049311173395166</v>
      </c>
      <c r="T10" s="27">
        <f t="shared" si="7"/>
        <v>206.25242010722363</v>
      </c>
      <c r="U10" s="27">
        <f t="shared" si="8"/>
        <v>0</v>
      </c>
      <c r="V10" s="27">
        <f t="shared" si="9"/>
        <v>4952.2445757184305</v>
      </c>
      <c r="W10" s="27">
        <f t="shared" si="10"/>
        <v>267.18989788313343</v>
      </c>
      <c r="X10" s="15">
        <f t="shared" si="11"/>
        <v>0.77193195454356833</v>
      </c>
      <c r="Y10" s="15">
        <f t="shared" si="19"/>
        <v>0.77193195454356833</v>
      </c>
      <c r="AA10" s="147" t="s">
        <v>52</v>
      </c>
      <c r="AB10" s="135"/>
      <c r="AC10" s="17"/>
    </row>
    <row r="11" spans="1:30" ht="17.25" customHeight="1">
      <c r="A11" s="14">
        <f>'b（手動）計算用'!E14</f>
        <v>19</v>
      </c>
      <c r="B11" s="156">
        <f>'b（手動）計算用'!F14</f>
        <v>2269.020710111874</v>
      </c>
      <c r="C11" s="26">
        <f xml:space="preserve"> '樹高計算 '!N130</f>
        <v>10.983755820213897</v>
      </c>
      <c r="D11" s="26">
        <f>'b（手動）計算用'!G14</f>
        <v>10.983755820213897</v>
      </c>
      <c r="E11" s="26">
        <f t="shared" si="12"/>
        <v>47.63423884257913</v>
      </c>
      <c r="F11" s="26">
        <f t="shared" si="0"/>
        <v>5.8097410366661668</v>
      </c>
      <c r="G11" s="26">
        <f t="shared" si="1"/>
        <v>38.223842417554508</v>
      </c>
      <c r="H11" s="26">
        <f t="shared" si="13"/>
        <v>14.645459439170622</v>
      </c>
      <c r="I11" s="26">
        <f t="shared" si="2"/>
        <v>14.371416213456472</v>
      </c>
      <c r="J11" s="27">
        <f t="shared" si="14"/>
        <v>9.234585662546646E-2</v>
      </c>
      <c r="K11" s="155">
        <f t="shared" si="15"/>
        <v>2269.020710111874</v>
      </c>
      <c r="L11" s="27">
        <f t="shared" si="3"/>
        <v>222.07062587232733</v>
      </c>
      <c r="M11" s="155">
        <f>'b（手動）計算用'!L14</f>
        <v>0</v>
      </c>
      <c r="N11" s="155">
        <f t="shared" si="4"/>
        <v>2269.020710111874</v>
      </c>
      <c r="O11" s="26">
        <f t="shared" si="16"/>
        <v>47.63423884257913</v>
      </c>
      <c r="P11" s="26">
        <f t="shared" si="5"/>
        <v>5.8097410366661668</v>
      </c>
      <c r="Q11" s="26">
        <f t="shared" si="17"/>
        <v>38.223842417554508</v>
      </c>
      <c r="R11" s="26">
        <f t="shared" si="18"/>
        <v>14.645459439170622</v>
      </c>
      <c r="S11" s="26">
        <f t="shared" si="6"/>
        <v>14.371416213456472</v>
      </c>
      <c r="T11" s="27">
        <f t="shared" si="7"/>
        <v>222.07062587232733</v>
      </c>
      <c r="U11" s="27">
        <f t="shared" si="8"/>
        <v>0</v>
      </c>
      <c r="V11" s="27">
        <f t="shared" si="9"/>
        <v>4700.142891939051</v>
      </c>
      <c r="W11" s="27">
        <f t="shared" si="10"/>
        <v>282.26387808627413</v>
      </c>
      <c r="X11" s="15">
        <f t="shared" si="11"/>
        <v>0.78674829871235352</v>
      </c>
      <c r="Y11" s="15">
        <f t="shared" si="19"/>
        <v>0.78674829871235352</v>
      </c>
      <c r="AA11" s="148" t="s">
        <v>49</v>
      </c>
      <c r="AB11" s="138">
        <v>0.27748288435666058</v>
      </c>
      <c r="AC11" s="17"/>
    </row>
    <row r="12" spans="1:30" ht="17.25" customHeight="1">
      <c r="A12" s="14">
        <f>'b（手動）計算用'!E15</f>
        <v>20</v>
      </c>
      <c r="B12" s="156">
        <f>'b（手動）計算用'!F15</f>
        <v>2253.7147793278023</v>
      </c>
      <c r="C12" s="26">
        <f xml:space="preserve"> '樹高計算 '!N131</f>
        <v>11.389321692318051</v>
      </c>
      <c r="D12" s="26">
        <f>'b（手動）計算用'!G15</f>
        <v>11.389321692318051</v>
      </c>
      <c r="E12" s="26">
        <f t="shared" si="12"/>
        <v>47.473305965856248</v>
      </c>
      <c r="F12" s="26">
        <f t="shared" si="0"/>
        <v>6.0105956073022782</v>
      </c>
      <c r="G12" s="26">
        <f t="shared" si="1"/>
        <v>39.600143497157411</v>
      </c>
      <c r="H12" s="26">
        <f t="shared" si="13"/>
        <v>14.957326118523079</v>
      </c>
      <c r="I12" s="26">
        <f t="shared" si="2"/>
        <v>14.681216234317283</v>
      </c>
      <c r="J12" s="27">
        <f t="shared" si="14"/>
        <v>9.9133908826848152E-2</v>
      </c>
      <c r="K12" s="155">
        <f t="shared" si="15"/>
        <v>2253.7147793278023</v>
      </c>
      <c r="L12" s="27">
        <f t="shared" si="3"/>
        <v>238.02044855255423</v>
      </c>
      <c r="M12" s="155">
        <f>'b（手動）計算用'!L15</f>
        <v>0</v>
      </c>
      <c r="N12" s="155">
        <f t="shared" si="4"/>
        <v>2253.7147793278023</v>
      </c>
      <c r="O12" s="26">
        <f t="shared" si="16"/>
        <v>47.473305965856248</v>
      </c>
      <c r="P12" s="26">
        <f t="shared" si="5"/>
        <v>6.0105956073022782</v>
      </c>
      <c r="Q12" s="26">
        <f t="shared" si="17"/>
        <v>39.600143497157411</v>
      </c>
      <c r="R12" s="26">
        <f t="shared" si="18"/>
        <v>14.957326118523079</v>
      </c>
      <c r="S12" s="26">
        <f t="shared" si="6"/>
        <v>14.681216234317283</v>
      </c>
      <c r="T12" s="27">
        <f t="shared" si="7"/>
        <v>238.02044855255423</v>
      </c>
      <c r="U12" s="27">
        <f t="shared" si="8"/>
        <v>0</v>
      </c>
      <c r="V12" s="27">
        <f t="shared" si="9"/>
        <v>4473.2485206162992</v>
      </c>
      <c r="W12" s="27">
        <f t="shared" si="10"/>
        <v>297.32191516290516</v>
      </c>
      <c r="X12" s="15">
        <f t="shared" si="11"/>
        <v>0.800547946229059</v>
      </c>
      <c r="Y12" s="15">
        <f t="shared" si="19"/>
        <v>0.800547946229059</v>
      </c>
      <c r="AA12" s="148" t="s">
        <v>53</v>
      </c>
      <c r="AB12" s="138">
        <v>0.41481296556358871</v>
      </c>
    </row>
    <row r="13" spans="1:30" ht="17.25" customHeight="1" thickBot="1">
      <c r="A13" s="14">
        <f>'b（手動）計算用'!E16</f>
        <v>21</v>
      </c>
      <c r="B13" s="156">
        <f>'b（手動）計算用'!F16</f>
        <v>2238.4875443031005</v>
      </c>
      <c r="C13" s="26">
        <f xml:space="preserve"> '樹高計算 '!N132</f>
        <v>11.787981905817583</v>
      </c>
      <c r="D13" s="26">
        <f>'b（手動）計算用'!G16</f>
        <v>11.787981905817583</v>
      </c>
      <c r="E13" s="26">
        <f t="shared" si="12"/>
        <v>47.312657337155571</v>
      </c>
      <c r="F13" s="26">
        <f t="shared" si="0"/>
        <v>6.207738835417838</v>
      </c>
      <c r="G13" s="26">
        <f t="shared" si="1"/>
        <v>40.928551601763658</v>
      </c>
      <c r="H13" s="26">
        <f t="shared" si="13"/>
        <v>15.257764458158613</v>
      </c>
      <c r="I13" s="26">
        <f t="shared" si="2"/>
        <v>14.979669715926166</v>
      </c>
      <c r="J13" s="27">
        <f t="shared" si="14"/>
        <v>0.10597917369159922</v>
      </c>
      <c r="K13" s="155">
        <f t="shared" si="15"/>
        <v>2238.4875443031005</v>
      </c>
      <c r="L13" s="27">
        <f t="shared" si="3"/>
        <v>254.07375925567121</v>
      </c>
      <c r="M13" s="155">
        <f>'b（手動）計算用'!L16</f>
        <v>0</v>
      </c>
      <c r="N13" s="155">
        <f t="shared" si="4"/>
        <v>2238.4875443031005</v>
      </c>
      <c r="O13" s="26">
        <f t="shared" si="16"/>
        <v>47.312657337155571</v>
      </c>
      <c r="P13" s="26">
        <f t="shared" si="5"/>
        <v>6.207738835417838</v>
      </c>
      <c r="Q13" s="26">
        <f t="shared" si="17"/>
        <v>40.928551601763658</v>
      </c>
      <c r="R13" s="26">
        <f t="shared" si="18"/>
        <v>15.257764458158613</v>
      </c>
      <c r="S13" s="26">
        <f t="shared" si="6"/>
        <v>14.979669715926166</v>
      </c>
      <c r="T13" s="27">
        <f t="shared" si="7"/>
        <v>254.07375925567121</v>
      </c>
      <c r="U13" s="27">
        <f t="shared" si="8"/>
        <v>0</v>
      </c>
      <c r="V13" s="27">
        <f t="shared" si="9"/>
        <v>4268.0943500600106</v>
      </c>
      <c r="W13" s="27">
        <f t="shared" si="10"/>
        <v>312.35186241239546</v>
      </c>
      <c r="X13" s="15">
        <f t="shared" si="11"/>
        <v>0.81342162423292941</v>
      </c>
      <c r="Y13" s="15">
        <f t="shared" si="19"/>
        <v>0.81342162423292941</v>
      </c>
      <c r="AA13" s="148" t="s">
        <v>54</v>
      </c>
      <c r="AB13" s="138">
        <v>0.18655361510193344</v>
      </c>
    </row>
    <row r="14" spans="1:30" ht="17.25" customHeight="1">
      <c r="A14" s="14">
        <f>'b（手動）計算用'!E17</f>
        <v>22</v>
      </c>
      <c r="B14" s="156">
        <f>'b（手動）計算用'!F17</f>
        <v>2223.3648500458767</v>
      </c>
      <c r="C14" s="26">
        <f xml:space="preserve"> '樹高計算 '!N133</f>
        <v>12.179866342189856</v>
      </c>
      <c r="D14" s="26">
        <f>'b（手動）計算用'!G17</f>
        <v>12.179866342189856</v>
      </c>
      <c r="E14" s="26">
        <f t="shared" si="12"/>
        <v>47.152569919845057</v>
      </c>
      <c r="F14" s="26">
        <f t="shared" si="0"/>
        <v>6.4012491586139184</v>
      </c>
      <c r="G14" s="26">
        <f t="shared" si="1"/>
        <v>42.211326204530501</v>
      </c>
      <c r="H14" s="26">
        <f t="shared" si="13"/>
        <v>15.547629761406945</v>
      </c>
      <c r="I14" s="26">
        <f t="shared" si="2"/>
        <v>15.267625164018082</v>
      </c>
      <c r="J14" s="27">
        <f t="shared" si="14"/>
        <v>0.11287024263985716</v>
      </c>
      <c r="K14" s="155">
        <f t="shared" si="15"/>
        <v>2223.3648500458767</v>
      </c>
      <c r="L14" s="27">
        <f t="shared" si="3"/>
        <v>270.20521635072851</v>
      </c>
      <c r="M14" s="155">
        <f>'b（手動）計算用'!L17</f>
        <v>0</v>
      </c>
      <c r="N14" s="155">
        <f t="shared" si="4"/>
        <v>2223.3648500458767</v>
      </c>
      <c r="O14" s="26">
        <f t="shared" si="16"/>
        <v>47.152569919845057</v>
      </c>
      <c r="P14" s="26">
        <f t="shared" si="5"/>
        <v>6.4012491586139184</v>
      </c>
      <c r="Q14" s="26">
        <f t="shared" si="17"/>
        <v>42.211326204530501</v>
      </c>
      <c r="R14" s="26">
        <f t="shared" si="18"/>
        <v>15.547629761406945</v>
      </c>
      <c r="S14" s="26">
        <f t="shared" si="6"/>
        <v>15.267625164018082</v>
      </c>
      <c r="T14" s="27">
        <f t="shared" si="7"/>
        <v>270.20521635072851</v>
      </c>
      <c r="U14" s="27">
        <f t="shared" si="8"/>
        <v>0</v>
      </c>
      <c r="V14" s="27">
        <f t="shared" si="9"/>
        <v>4081.8100554642356</v>
      </c>
      <c r="W14" s="27">
        <f t="shared" si="10"/>
        <v>327.34270135911333</v>
      </c>
      <c r="X14" s="15">
        <f t="shared" si="11"/>
        <v>0.8254505606168937</v>
      </c>
      <c r="Y14" s="15">
        <f t="shared" si="19"/>
        <v>0.8254505606168937</v>
      </c>
      <c r="AA14" s="150" t="s">
        <v>55</v>
      </c>
      <c r="AB14" s="139"/>
    </row>
    <row r="15" spans="1:30" ht="17.25" customHeight="1">
      <c r="A15" s="14">
        <f>'b（手動）計算用'!E18</f>
        <v>23</v>
      </c>
      <c r="B15" s="156">
        <f>'b（手動）計算用'!F18</f>
        <v>2208.3689082170317</v>
      </c>
      <c r="C15" s="26">
        <f xml:space="preserve"> '樹高計算 '!N134</f>
        <v>12.565102034178121</v>
      </c>
      <c r="D15" s="26">
        <f>'b（手動）計算用'!G18</f>
        <v>12.565102034178121</v>
      </c>
      <c r="E15" s="26">
        <f t="shared" si="12"/>
        <v>46.993285778045269</v>
      </c>
      <c r="F15" s="26">
        <f t="shared" si="0"/>
        <v>6.591203384064575</v>
      </c>
      <c r="G15" s="26">
        <f t="shared" si="1"/>
        <v>43.450634042294105</v>
      </c>
      <c r="H15" s="26">
        <f t="shared" si="13"/>
        <v>15.827681645340711</v>
      </c>
      <c r="I15" s="26">
        <f t="shared" si="2"/>
        <v>15.545836198563588</v>
      </c>
      <c r="J15" s="27">
        <f t="shared" si="14"/>
        <v>0.11979674885948234</v>
      </c>
      <c r="K15" s="155">
        <f t="shared" si="15"/>
        <v>2208.3689082170317</v>
      </c>
      <c r="L15" s="27">
        <f t="shared" si="3"/>
        <v>286.39196613932035</v>
      </c>
      <c r="M15" s="155">
        <f>'b（手動）計算用'!L18</f>
        <v>0</v>
      </c>
      <c r="N15" s="155">
        <f t="shared" si="4"/>
        <v>2208.3689082170317</v>
      </c>
      <c r="O15" s="26">
        <f t="shared" si="16"/>
        <v>46.993285778045269</v>
      </c>
      <c r="P15" s="26">
        <f t="shared" si="5"/>
        <v>6.591203384064575</v>
      </c>
      <c r="Q15" s="26">
        <f t="shared" si="17"/>
        <v>43.450634042294105</v>
      </c>
      <c r="R15" s="26">
        <f t="shared" si="18"/>
        <v>15.827681645340711</v>
      </c>
      <c r="S15" s="26">
        <f t="shared" si="6"/>
        <v>15.545836198563588</v>
      </c>
      <c r="T15" s="27">
        <f t="shared" si="7"/>
        <v>286.39196613932035</v>
      </c>
      <c r="U15" s="27">
        <f t="shared" si="8"/>
        <v>0</v>
      </c>
      <c r="V15" s="27">
        <f t="shared" si="9"/>
        <v>3912.0004136897455</v>
      </c>
      <c r="W15" s="27">
        <f t="shared" si="10"/>
        <v>342.28442759215136</v>
      </c>
      <c r="X15" s="15">
        <f t="shared" si="11"/>
        <v>0.8367075538726243</v>
      </c>
      <c r="Y15" s="15">
        <f t="shared" si="19"/>
        <v>0.8367075538726243</v>
      </c>
      <c r="AA15" s="148" t="s">
        <v>49</v>
      </c>
      <c r="AB15" s="138">
        <v>-0.16731646898781521</v>
      </c>
    </row>
    <row r="16" spans="1:30" ht="17.25" customHeight="1">
      <c r="A16" s="14">
        <f>'b（手動）計算用'!E19</f>
        <v>24</v>
      </c>
      <c r="B16" s="156">
        <f>'b（手動）計算用'!F19</f>
        <v>2193.5187114556147</v>
      </c>
      <c r="C16" s="26">
        <f xml:space="preserve"> '樹高計算 '!N135</f>
        <v>12.94381321069296</v>
      </c>
      <c r="D16" s="26">
        <f>'b（手動）計算用'!G19</f>
        <v>12.94381321069296</v>
      </c>
      <c r="E16" s="26">
        <f t="shared" si="12"/>
        <v>46.835015869065472</v>
      </c>
      <c r="F16" s="26">
        <f t="shared" si="0"/>
        <v>6.777676650584155</v>
      </c>
      <c r="G16" s="26">
        <f t="shared" si="1"/>
        <v>44.648541644121181</v>
      </c>
      <c r="H16" s="26">
        <f t="shared" si="13"/>
        <v>16.098596923026935</v>
      </c>
      <c r="I16" s="26">
        <f t="shared" si="2"/>
        <v>15.814974326213806</v>
      </c>
      <c r="J16" s="27">
        <f t="shared" si="14"/>
        <v>0.12674926621198848</v>
      </c>
      <c r="K16" s="155">
        <f t="shared" si="15"/>
        <v>2193.5187114556147</v>
      </c>
      <c r="L16" s="27">
        <f t="shared" si="3"/>
        <v>302.61337818399443</v>
      </c>
      <c r="M16" s="155">
        <f>'b（手動）計算用'!L19</f>
        <v>0</v>
      </c>
      <c r="N16" s="155">
        <f t="shared" si="4"/>
        <v>2193.5187114556147</v>
      </c>
      <c r="O16" s="26">
        <f t="shared" si="16"/>
        <v>46.835015869065472</v>
      </c>
      <c r="P16" s="26">
        <f t="shared" si="5"/>
        <v>6.777676650584155</v>
      </c>
      <c r="Q16" s="26">
        <f t="shared" si="17"/>
        <v>44.648541644121181</v>
      </c>
      <c r="R16" s="26">
        <f t="shared" si="18"/>
        <v>16.098596923026935</v>
      </c>
      <c r="S16" s="26">
        <f t="shared" si="6"/>
        <v>15.814974326213806</v>
      </c>
      <c r="T16" s="27">
        <f t="shared" si="7"/>
        <v>302.61337818399443</v>
      </c>
      <c r="U16" s="27">
        <f t="shared" si="8"/>
        <v>0</v>
      </c>
      <c r="V16" s="27">
        <f t="shared" si="9"/>
        <v>3756.6520046061919</v>
      </c>
      <c r="W16" s="27">
        <f t="shared" si="10"/>
        <v>357.16795102610865</v>
      </c>
      <c r="X16" s="15">
        <f t="shared" si="11"/>
        <v>0.847257928138893</v>
      </c>
      <c r="Y16" s="15">
        <f t="shared" si="19"/>
        <v>0.847257928138893</v>
      </c>
      <c r="AA16" s="148" t="s">
        <v>56</v>
      </c>
      <c r="AB16" s="138">
        <v>0.99155256259878055</v>
      </c>
    </row>
    <row r="17" spans="1:29" ht="17.25" customHeight="1" thickBot="1">
      <c r="A17" s="14">
        <f>'b（手動）計算用'!E20</f>
        <v>25</v>
      </c>
      <c r="B17" s="156">
        <f>'b（手動）計算用'!F20</f>
        <v>2178.8304046181001</v>
      </c>
      <c r="C17" s="26">
        <f xml:space="preserve"> '樹高計算 '!N136</f>
        <v>13.316121341690243</v>
      </c>
      <c r="D17" s="26">
        <f>'b（手動）計算用'!G20</f>
        <v>13.316121341690243</v>
      </c>
      <c r="E17" s="26">
        <f t="shared" si="12"/>
        <v>46.677943448893508</v>
      </c>
      <c r="F17" s="26">
        <f t="shared" si="0"/>
        <v>6.9607424042802695</v>
      </c>
      <c r="G17" s="26">
        <f t="shared" si="1"/>
        <v>45.807012088000711</v>
      </c>
      <c r="H17" s="26">
        <f t="shared" si="13"/>
        <v>16.360980537275736</v>
      </c>
      <c r="I17" s="26">
        <f t="shared" si="2"/>
        <v>16.075639780939124</v>
      </c>
      <c r="J17" s="27">
        <f t="shared" si="14"/>
        <v>0.13371921852629293</v>
      </c>
      <c r="K17" s="155">
        <f t="shared" si="15"/>
        <v>2178.8304046181001</v>
      </c>
      <c r="L17" s="27">
        <f t="shared" si="3"/>
        <v>318.85081145432542</v>
      </c>
      <c r="M17" s="155">
        <f>'b（手動）計算用'!L20</f>
        <v>0</v>
      </c>
      <c r="N17" s="155">
        <f t="shared" si="4"/>
        <v>2178.8304046181001</v>
      </c>
      <c r="O17" s="26">
        <f t="shared" si="16"/>
        <v>46.677943448893508</v>
      </c>
      <c r="P17" s="26">
        <f t="shared" si="5"/>
        <v>6.9607424042802695</v>
      </c>
      <c r="Q17" s="26">
        <f t="shared" si="17"/>
        <v>45.807012088000711</v>
      </c>
      <c r="R17" s="26">
        <f t="shared" si="18"/>
        <v>16.360980537275736</v>
      </c>
      <c r="S17" s="26">
        <f t="shared" si="6"/>
        <v>16.075639780939124</v>
      </c>
      <c r="T17" s="27">
        <f t="shared" si="7"/>
        <v>318.85081145432542</v>
      </c>
      <c r="U17" s="27">
        <f t="shared" si="8"/>
        <v>0</v>
      </c>
      <c r="V17" s="27">
        <f t="shared" si="9"/>
        <v>3614.0609033103729</v>
      </c>
      <c r="W17" s="27">
        <f t="shared" si="10"/>
        <v>371.98500828197297</v>
      </c>
      <c r="X17" s="15">
        <f t="shared" si="11"/>
        <v>0.85716038107812498</v>
      </c>
      <c r="Y17" s="15">
        <f t="shared" si="19"/>
        <v>0.85716038107812498</v>
      </c>
      <c r="AA17" s="149" t="s">
        <v>54</v>
      </c>
      <c r="AB17" s="140">
        <v>3.2472768752933381E-3</v>
      </c>
    </row>
    <row r="18" spans="1:29" ht="17.25" customHeight="1" thickBot="1">
      <c r="A18" s="14">
        <f>'b（手動）計算用'!E21</f>
        <v>26</v>
      </c>
      <c r="B18" s="156">
        <f>'b（手動）計算用'!F21</f>
        <v>2164.317616464064</v>
      </c>
      <c r="C18" s="26">
        <f xml:space="preserve"> '樹高計算 '!N137</f>
        <v>13.68214518307442</v>
      </c>
      <c r="D18" s="26">
        <f>'b（手動）計算用'!G21</f>
        <v>13.68214518307442</v>
      </c>
      <c r="E18" s="26">
        <f t="shared" si="12"/>
        <v>46.522227122785772</v>
      </c>
      <c r="F18" s="26">
        <f t="shared" si="0"/>
        <v>7.1404723855325312</v>
      </c>
      <c r="G18" s="26">
        <f t="shared" si="1"/>
        <v>46.927904710922419</v>
      </c>
      <c r="H18" s="26">
        <f t="shared" si="13"/>
        <v>16.615374865834241</v>
      </c>
      <c r="I18" s="26">
        <f t="shared" si="2"/>
        <v>16.328370750067201</v>
      </c>
      <c r="J18" s="27">
        <f t="shared" si="14"/>
        <v>0.14069879829915483</v>
      </c>
      <c r="K18" s="155">
        <f t="shared" si="15"/>
        <v>2164.317616464064</v>
      </c>
      <c r="L18" s="27">
        <f t="shared" si="3"/>
        <v>335.0874076992435</v>
      </c>
      <c r="M18" s="155">
        <f>'b（手動）計算用'!L21</f>
        <v>0</v>
      </c>
      <c r="N18" s="155">
        <f t="shared" si="4"/>
        <v>2164.317616464064</v>
      </c>
      <c r="O18" s="26">
        <f t="shared" si="16"/>
        <v>46.522227122785772</v>
      </c>
      <c r="P18" s="26">
        <f t="shared" si="5"/>
        <v>7.1404723855325312</v>
      </c>
      <c r="Q18" s="26">
        <f t="shared" si="17"/>
        <v>46.927904710922419</v>
      </c>
      <c r="R18" s="26">
        <f t="shared" si="18"/>
        <v>16.615374865834241</v>
      </c>
      <c r="S18" s="26">
        <f t="shared" si="6"/>
        <v>16.328370750067201</v>
      </c>
      <c r="T18" s="27">
        <f t="shared" si="7"/>
        <v>335.0874076992435</v>
      </c>
      <c r="U18" s="27">
        <f t="shared" si="8"/>
        <v>0</v>
      </c>
      <c r="V18" s="27">
        <f t="shared" si="9"/>
        <v>3482.7760819627133</v>
      </c>
      <c r="W18" s="27">
        <f t="shared" si="10"/>
        <v>386.72808533188362</v>
      </c>
      <c r="X18" s="15">
        <f t="shared" si="11"/>
        <v>0.8664677338127047</v>
      </c>
      <c r="Y18" s="15">
        <f t="shared" si="19"/>
        <v>0.8664677338127047</v>
      </c>
      <c r="AA18" s="141"/>
      <c r="AB18" s="141"/>
    </row>
    <row r="19" spans="1:29" ht="17.25" customHeight="1" thickBot="1">
      <c r="A19" s="14">
        <f>'b（手動）計算用'!E22</f>
        <v>27</v>
      </c>
      <c r="B19" s="156">
        <f>'b（手動）計算用'!F22</f>
        <v>2149.991755359506</v>
      </c>
      <c r="C19" s="26">
        <f xml:space="preserve"> '樹高計算 '!N138</f>
        <v>14.042000821672845</v>
      </c>
      <c r="D19" s="26">
        <f>'b（手動）計算用'!G22</f>
        <v>14.042000821672845</v>
      </c>
      <c r="E19" s="26">
        <f t="shared" si="12"/>
        <v>46.368003573148435</v>
      </c>
      <c r="F19" s="26">
        <f t="shared" si="0"/>
        <v>7.3169366253955133</v>
      </c>
      <c r="G19" s="26">
        <f t="shared" si="1"/>
        <v>48.012976845058247</v>
      </c>
      <c r="H19" s="26">
        <f t="shared" si="13"/>
        <v>16.862267662398576</v>
      </c>
      <c r="I19" s="26">
        <f t="shared" si="2"/>
        <v>16.57365124782638</v>
      </c>
      <c r="J19" s="27">
        <f t="shared" si="14"/>
        <v>0.14768089385538657</v>
      </c>
      <c r="K19" s="155">
        <f t="shared" si="15"/>
        <v>2149.991755359506</v>
      </c>
      <c r="L19" s="27">
        <f t="shared" si="3"/>
        <v>351.30790877187343</v>
      </c>
      <c r="M19" s="155">
        <f>'b（手動）計算用'!L22</f>
        <v>0</v>
      </c>
      <c r="N19" s="155">
        <f t="shared" si="4"/>
        <v>2149.991755359506</v>
      </c>
      <c r="O19" s="26">
        <f t="shared" si="16"/>
        <v>46.368003573148435</v>
      </c>
      <c r="P19" s="26">
        <f t="shared" si="5"/>
        <v>7.3169366253955133</v>
      </c>
      <c r="Q19" s="26">
        <f t="shared" si="17"/>
        <v>48.012976845058247</v>
      </c>
      <c r="R19" s="26">
        <f t="shared" si="18"/>
        <v>16.862267662398576</v>
      </c>
      <c r="S19" s="26">
        <f t="shared" si="6"/>
        <v>16.57365124782638</v>
      </c>
      <c r="T19" s="27">
        <f t="shared" si="7"/>
        <v>351.30790877187343</v>
      </c>
      <c r="U19" s="27">
        <f t="shared" si="8"/>
        <v>0</v>
      </c>
      <c r="V19" s="27">
        <f t="shared" si="9"/>
        <v>3361.5546998447926</v>
      </c>
      <c r="W19" s="27">
        <f t="shared" si="10"/>
        <v>401.39034889713139</v>
      </c>
      <c r="X19" s="15">
        <f t="shared" si="11"/>
        <v>0.87522759263428851</v>
      </c>
      <c r="Y19" s="15">
        <f t="shared" si="19"/>
        <v>0.87522759263428851</v>
      </c>
      <c r="AA19" s="142" t="s">
        <v>160</v>
      </c>
      <c r="AB19" s="143">
        <v>0.25298126861856401</v>
      </c>
      <c r="AC19" s="29"/>
    </row>
    <row r="20" spans="1:29" ht="17.25" customHeight="1">
      <c r="A20" s="14">
        <f>'b（手動）計算用'!E23</f>
        <v>28</v>
      </c>
      <c r="B20" s="156">
        <f>'b（手動）計算用'!F23</f>
        <v>2135.8622724644028</v>
      </c>
      <c r="C20" s="26">
        <f xml:space="preserve"> '樹高計算 '!N139</f>
        <v>14.395801720323295</v>
      </c>
      <c r="D20" s="26">
        <f>'b（手動）計算用'!G23</f>
        <v>14.395801720323295</v>
      </c>
      <c r="E20" s="26">
        <f t="shared" si="12"/>
        <v>46.215389995805538</v>
      </c>
      <c r="F20" s="26">
        <f t="shared" si="0"/>
        <v>7.4902034498274705</v>
      </c>
      <c r="G20" s="26">
        <f t="shared" si="1"/>
        <v>49.063886907006008</v>
      </c>
      <c r="H20" s="26">
        <f t="shared" si="13"/>
        <v>17.102098852176947</v>
      </c>
      <c r="I20" s="26">
        <f t="shared" si="2"/>
        <v>16.811917853251749</v>
      </c>
      <c r="J20" s="27">
        <f t="shared" si="14"/>
        <v>0.15465902408089952</v>
      </c>
      <c r="K20" s="155">
        <f t="shared" si="15"/>
        <v>2135.8622724644028</v>
      </c>
      <c r="L20" s="27">
        <f t="shared" si="3"/>
        <v>367.49849497280127</v>
      </c>
      <c r="M20" s="155">
        <f>'b（手動）計算用'!L23</f>
        <v>0</v>
      </c>
      <c r="N20" s="155">
        <f t="shared" si="4"/>
        <v>2135.8622724644028</v>
      </c>
      <c r="O20" s="26">
        <f t="shared" si="16"/>
        <v>46.215389995805538</v>
      </c>
      <c r="P20" s="26">
        <f t="shared" si="5"/>
        <v>7.4902034498274705</v>
      </c>
      <c r="Q20" s="26">
        <f t="shared" si="17"/>
        <v>49.063886907006008</v>
      </c>
      <c r="R20" s="26">
        <f t="shared" si="18"/>
        <v>17.102098852176947</v>
      </c>
      <c r="S20" s="26">
        <f t="shared" si="6"/>
        <v>16.811917853251749</v>
      </c>
      <c r="T20" s="27">
        <f t="shared" si="7"/>
        <v>367.49849497280127</v>
      </c>
      <c r="U20" s="27">
        <f t="shared" si="8"/>
        <v>0</v>
      </c>
      <c r="V20" s="27">
        <f t="shared" si="9"/>
        <v>3249.3264826658633</v>
      </c>
      <c r="W20" s="27">
        <f t="shared" si="10"/>
        <v>415.96558535988379</v>
      </c>
      <c r="X20" s="15">
        <f t="shared" si="11"/>
        <v>0.88348293201912387</v>
      </c>
      <c r="Y20" s="15">
        <f t="shared" si="19"/>
        <v>0.88348293201912387</v>
      </c>
      <c r="AA20" s="165" t="s">
        <v>161</v>
      </c>
      <c r="AB20" s="166">
        <f>1-AB19</f>
        <v>0.74701873138143604</v>
      </c>
    </row>
    <row r="21" spans="1:29" ht="17.25" customHeight="1">
      <c r="A21" s="14">
        <f>'b（手動）計算用'!E24</f>
        <v>29</v>
      </c>
      <c r="B21" s="156">
        <f>'b（手動）計算用'!F24</f>
        <v>2121.9368956824837</v>
      </c>
      <c r="C21" s="26">
        <f xml:space="preserve"> '樹高計算 '!N140</f>
        <v>14.743658763112865</v>
      </c>
      <c r="D21" s="26">
        <f>'b（手動）計算用'!G24</f>
        <v>14.743658763112865</v>
      </c>
      <c r="E21" s="26">
        <f t="shared" si="12"/>
        <v>46.064486273945178</v>
      </c>
      <c r="F21" s="26">
        <f t="shared" si="0"/>
        <v>7.6603394904019471</v>
      </c>
      <c r="G21" s="26">
        <f t="shared" si="1"/>
        <v>50.082198353304015</v>
      </c>
      <c r="H21" s="26">
        <f t="shared" si="13"/>
        <v>17.335266363276485</v>
      </c>
      <c r="I21" s="26">
        <f t="shared" si="2"/>
        <v>17.043565492171521</v>
      </c>
      <c r="J21" s="27">
        <f t="shared" si="14"/>
        <v>0.16162727991394973</v>
      </c>
      <c r="K21" s="155">
        <f t="shared" si="15"/>
        <v>2121.9368956824837</v>
      </c>
      <c r="L21" s="27">
        <f t="shared" si="3"/>
        <v>383.64664181195809</v>
      </c>
      <c r="M21" s="155">
        <f>'b（手動）計算用'!L24</f>
        <v>0</v>
      </c>
      <c r="N21" s="155">
        <f t="shared" si="4"/>
        <v>2121.9368956824837</v>
      </c>
      <c r="O21" s="26">
        <f t="shared" si="16"/>
        <v>46.064486273945178</v>
      </c>
      <c r="P21" s="26">
        <f t="shared" si="5"/>
        <v>7.6603394904019471</v>
      </c>
      <c r="Q21" s="26">
        <f t="shared" si="17"/>
        <v>50.082198353304015</v>
      </c>
      <c r="R21" s="26">
        <f t="shared" si="18"/>
        <v>17.335266363276485</v>
      </c>
      <c r="S21" s="26">
        <f t="shared" si="6"/>
        <v>17.043565492171521</v>
      </c>
      <c r="T21" s="27">
        <f t="shared" si="7"/>
        <v>383.64664181195809</v>
      </c>
      <c r="U21" s="27">
        <f t="shared" si="8"/>
        <v>0</v>
      </c>
      <c r="V21" s="27">
        <f t="shared" si="9"/>
        <v>3145.1651177315771</v>
      </c>
      <c r="W21" s="27">
        <f t="shared" si="10"/>
        <v>430.44814616384377</v>
      </c>
      <c r="X21" s="15">
        <f t="shared" si="11"/>
        <v>0.89127260793435648</v>
      </c>
      <c r="Y21" s="15">
        <f t="shared" si="19"/>
        <v>0.89127260793435648</v>
      </c>
      <c r="AA21" s="165" t="s">
        <v>162</v>
      </c>
      <c r="AB21" s="166">
        <f>AB5-AB3</f>
        <v>-1.3645804086322901</v>
      </c>
    </row>
    <row r="22" spans="1:29" ht="17.25" customHeight="1">
      <c r="A22" s="14">
        <f>'b（手動）計算用'!E25</f>
        <v>30</v>
      </c>
      <c r="B22" s="156">
        <f>'b（手動）計算用'!F25</f>
        <v>2108.2218374180625</v>
      </c>
      <c r="C22" s="26">
        <f xml:space="preserve"> '樹高計算 '!N141</f>
        <v>15.085680300802451</v>
      </c>
      <c r="D22" s="26">
        <f>'b（手動）計算用'!G25</f>
        <v>15.085680300802451</v>
      </c>
      <c r="E22" s="26">
        <f t="shared" si="12"/>
        <v>45.915376916868084</v>
      </c>
      <c r="F22" s="26">
        <f t="shared" si="0"/>
        <v>7.827409700374627</v>
      </c>
      <c r="G22" s="26">
        <f t="shared" si="1"/>
        <v>51.069384151974681</v>
      </c>
      <c r="H22" s="26">
        <f t="shared" si="13"/>
        <v>17.562131144432286</v>
      </c>
      <c r="I22" s="26">
        <f t="shared" si="2"/>
        <v>17.268952412500781</v>
      </c>
      <c r="J22" s="27">
        <f t="shared" si="14"/>
        <v>0.16858027185625091</v>
      </c>
      <c r="K22" s="155">
        <f t="shared" si="15"/>
        <v>2108.2218374180625</v>
      </c>
      <c r="L22" s="27">
        <f t="shared" si="3"/>
        <v>399.74099290332487</v>
      </c>
      <c r="M22" s="155">
        <f>'b（手動）計算用'!L25</f>
        <v>640</v>
      </c>
      <c r="N22" s="155">
        <f t="shared" si="4"/>
        <v>1468.2218374180625</v>
      </c>
      <c r="O22" s="26">
        <f t="shared" si="16"/>
        <v>38.317382966717112</v>
      </c>
      <c r="P22" s="26">
        <f t="shared" si="5"/>
        <v>7.6135802534733514</v>
      </c>
      <c r="Q22" s="26">
        <f t="shared" si="17"/>
        <v>45.923606259608754</v>
      </c>
      <c r="R22" s="26">
        <f t="shared" si="18"/>
        <v>19.956170789564894</v>
      </c>
      <c r="S22" s="26">
        <f t="shared" si="6"/>
        <v>19.639046499366419</v>
      </c>
      <c r="T22" s="27">
        <f t="shared" si="7"/>
        <v>349.64306178644239</v>
      </c>
      <c r="U22" s="27">
        <f t="shared" si="8"/>
        <v>50.097931116882478</v>
      </c>
      <c r="V22" s="27">
        <f t="shared" si="9"/>
        <v>3048.2651128654456</v>
      </c>
      <c r="W22" s="27">
        <f t="shared" si="10"/>
        <v>444.83289885056331</v>
      </c>
      <c r="X22" s="15">
        <f t="shared" si="11"/>
        <v>0.89863180968908829</v>
      </c>
      <c r="Y22" s="15">
        <f t="shared" si="19"/>
        <v>0.78600989875054428</v>
      </c>
      <c r="AA22" s="167" t="s">
        <v>163</v>
      </c>
      <c r="AB22" s="37">
        <f>AB20/AB19*(AB4/AB2)</f>
        <v>123679.95205839403</v>
      </c>
    </row>
    <row r="23" spans="1:29" ht="17.25" customHeight="1">
      <c r="A23" s="14">
        <f>'b（手動）計算用'!E26</f>
        <v>31</v>
      </c>
      <c r="B23" s="156">
        <f>'b（手動）計算用'!F26</f>
        <v>1468.2218374180625</v>
      </c>
      <c r="C23" s="26">
        <f xml:space="preserve"> '樹高計算 '!N142</f>
        <v>15.421972196466548</v>
      </c>
      <c r="D23" s="26">
        <f>'b（手動）計算用'!G26</f>
        <v>15.421972196466548</v>
      </c>
      <c r="E23" s="26">
        <f t="shared" si="12"/>
        <v>38.317382966717112</v>
      </c>
      <c r="F23" s="26">
        <f t="shared" si="0"/>
        <v>7.7771174650438111</v>
      </c>
      <c r="G23" s="26">
        <f t="shared" si="1"/>
        <v>46.976160496974281</v>
      </c>
      <c r="H23" s="26">
        <f t="shared" si="13"/>
        <v>20.183569691437405</v>
      </c>
      <c r="I23" s="26">
        <f t="shared" si="2"/>
        <v>19.864942901677193</v>
      </c>
      <c r="J23" s="27">
        <f t="shared" si="14"/>
        <v>0.17551308284090933</v>
      </c>
      <c r="K23" s="155">
        <f t="shared" si="15"/>
        <v>2094.7219789327673</v>
      </c>
      <c r="L23" s="27">
        <f t="shared" si="3"/>
        <v>365.33911824171986</v>
      </c>
      <c r="M23" s="155">
        <f>'b（手動）計算用'!L26</f>
        <v>0</v>
      </c>
      <c r="N23" s="155">
        <f t="shared" si="4"/>
        <v>1468.2218374180625</v>
      </c>
      <c r="O23" s="26">
        <f t="shared" si="16"/>
        <v>38.317382966717112</v>
      </c>
      <c r="P23" s="26">
        <f t="shared" si="5"/>
        <v>7.7771174650438111</v>
      </c>
      <c r="Q23" s="26">
        <f t="shared" si="17"/>
        <v>46.976160496974281</v>
      </c>
      <c r="R23" s="26">
        <f t="shared" si="18"/>
        <v>20.183569691437405</v>
      </c>
      <c r="S23" s="26">
        <f t="shared" si="6"/>
        <v>19.864942901677193</v>
      </c>
      <c r="T23" s="27">
        <f t="shared" si="7"/>
        <v>365.33911824171986</v>
      </c>
      <c r="U23" s="27">
        <f t="shared" si="8"/>
        <v>0</v>
      </c>
      <c r="V23" s="27">
        <f t="shared" si="9"/>
        <v>2957.9229457675324</v>
      </c>
      <c r="W23" s="27">
        <f t="shared" si="10"/>
        <v>459.11518301620941</v>
      </c>
      <c r="X23" s="15">
        <f t="shared" si="11"/>
        <v>0.79574610415099534</v>
      </c>
      <c r="Y23" s="15">
        <f t="shared" si="19"/>
        <v>0.79574610415099534</v>
      </c>
      <c r="AA23" s="144"/>
      <c r="AB23" s="37"/>
    </row>
    <row r="24" spans="1:29" ht="17.25" customHeight="1">
      <c r="A24" s="14">
        <f>'b（手動）計算用'!E27</f>
        <v>32</v>
      </c>
      <c r="B24" s="156">
        <f>'b（手動）計算用'!F27</f>
        <v>1468.2218374180625</v>
      </c>
      <c r="C24" s="26">
        <f xml:space="preserve"> '樹高計算 '!N143</f>
        <v>15.752637871373446</v>
      </c>
      <c r="D24" s="26">
        <f>'b（手動）計算用'!G27</f>
        <v>15.752637871373446</v>
      </c>
      <c r="E24" s="26">
        <f t="shared" si="12"/>
        <v>38.317382966717112</v>
      </c>
      <c r="F24" s="26">
        <f t="shared" si="0"/>
        <v>7.9379186711791858</v>
      </c>
      <c r="G24" s="26">
        <f t="shared" si="1"/>
        <v>48.001080556011054</v>
      </c>
      <c r="H24" s="26">
        <f t="shared" si="13"/>
        <v>20.402562958102529</v>
      </c>
      <c r="I24" s="26">
        <f t="shared" si="2"/>
        <v>20.082497674311579</v>
      </c>
      <c r="J24" s="27">
        <f t="shared" si="14"/>
        <v>0.18242122586553741</v>
      </c>
      <c r="K24" s="155">
        <f t="shared" si="15"/>
        <v>2081.441033840561</v>
      </c>
      <c r="L24" s="27">
        <f t="shared" si="3"/>
        <v>381.0286735823363</v>
      </c>
      <c r="M24" s="155">
        <f>'b（手動）計算用'!L27</f>
        <v>0</v>
      </c>
      <c r="N24" s="155">
        <f t="shared" si="4"/>
        <v>1468.2218374180625</v>
      </c>
      <c r="O24" s="26">
        <f t="shared" si="16"/>
        <v>38.317382966717112</v>
      </c>
      <c r="P24" s="26">
        <f t="shared" si="5"/>
        <v>7.9379186711791858</v>
      </c>
      <c r="Q24" s="26">
        <f t="shared" si="17"/>
        <v>48.001080556011054</v>
      </c>
      <c r="R24" s="26">
        <f t="shared" si="18"/>
        <v>20.402562958102529</v>
      </c>
      <c r="S24" s="26">
        <f t="shared" si="6"/>
        <v>20.082497674311579</v>
      </c>
      <c r="T24" s="27">
        <f t="shared" si="7"/>
        <v>381.0286735823363</v>
      </c>
      <c r="U24" s="27">
        <f t="shared" si="8"/>
        <v>0</v>
      </c>
      <c r="V24" s="27">
        <f t="shared" si="9"/>
        <v>2873.5216086957357</v>
      </c>
      <c r="W24" s="27">
        <f t="shared" si="10"/>
        <v>473.29077058554509</v>
      </c>
      <c r="X24" s="15">
        <f t="shared" si="11"/>
        <v>0.80506254772501873</v>
      </c>
      <c r="Y24" s="15">
        <f t="shared" si="19"/>
        <v>0.80506254772501873</v>
      </c>
      <c r="AA24" s="209" t="str">
        <f>密度計算!A10</f>
        <v>K1</v>
      </c>
      <c r="AB24" s="208">
        <f>密度計算!B10</f>
        <v>-2.0504272774363659</v>
      </c>
    </row>
    <row r="25" spans="1:29">
      <c r="A25" s="14">
        <f>'b（手動）計算用'!E28</f>
        <v>33</v>
      </c>
      <c r="B25" s="156">
        <f>'b（手動）計算用'!F28</f>
        <v>1468.2218374180625</v>
      </c>
      <c r="C25" s="26">
        <f xml:space="preserve"> '樹高計算 '!N144</f>
        <v>16.077778351126042</v>
      </c>
      <c r="D25" s="26">
        <f>'b（手動）計算用'!G28</f>
        <v>16.077778351126042</v>
      </c>
      <c r="E25" s="26">
        <f t="shared" si="12"/>
        <v>38.317382966717112</v>
      </c>
      <c r="F25" s="26">
        <f t="shared" si="0"/>
        <v>8.0960330001683456</v>
      </c>
      <c r="G25" s="26">
        <f t="shared" si="1"/>
        <v>48.999230300465804</v>
      </c>
      <c r="H25" s="26">
        <f t="shared" si="13"/>
        <v>20.613600202416418</v>
      </c>
      <c r="I25" s="26">
        <f t="shared" si="2"/>
        <v>20.292156757752551</v>
      </c>
      <c r="J25" s="27">
        <f t="shared" si="14"/>
        <v>0.18930060586495898</v>
      </c>
      <c r="K25" s="155">
        <f t="shared" si="15"/>
        <v>2068.3816930326702</v>
      </c>
      <c r="L25" s="27">
        <f t="shared" si="3"/>
        <v>396.69938549541985</v>
      </c>
      <c r="M25" s="155">
        <f>'b（手動）計算用'!L28</f>
        <v>0</v>
      </c>
      <c r="N25" s="155">
        <f t="shared" si="4"/>
        <v>1468.2218374180625</v>
      </c>
      <c r="O25" s="26">
        <f t="shared" si="16"/>
        <v>38.317382966717112</v>
      </c>
      <c r="P25" s="26">
        <f t="shared" si="5"/>
        <v>8.0960330001683456</v>
      </c>
      <c r="Q25" s="26">
        <f t="shared" si="17"/>
        <v>48.999230300465804</v>
      </c>
      <c r="R25" s="26">
        <f t="shared" si="18"/>
        <v>20.613600202416418</v>
      </c>
      <c r="S25" s="26">
        <f t="shared" si="6"/>
        <v>20.292156757752551</v>
      </c>
      <c r="T25" s="27">
        <f t="shared" si="7"/>
        <v>396.69938549541985</v>
      </c>
      <c r="U25" s="27">
        <f t="shared" si="8"/>
        <v>0</v>
      </c>
      <c r="V25" s="27">
        <f t="shared" si="9"/>
        <v>2794.5178597196068</v>
      </c>
      <c r="W25" s="27">
        <f t="shared" si="10"/>
        <v>487.35582989134525</v>
      </c>
      <c r="X25" s="15">
        <f t="shared" si="11"/>
        <v>0.81398305132384063</v>
      </c>
      <c r="Y25" s="15">
        <f t="shared" si="19"/>
        <v>0.81398305132384063</v>
      </c>
      <c r="AA25" s="209" t="str">
        <f>密度計算!A11</f>
        <v>K1'</v>
      </c>
      <c r="AB25" s="208">
        <f>密度計算!B11</f>
        <v>-1.0504272774363657</v>
      </c>
    </row>
    <row r="26" spans="1:29">
      <c r="A26" s="14">
        <f>'b（手動）計算用'!E29</f>
        <v>34</v>
      </c>
      <c r="B26" s="156">
        <f>'b（手動）計算用'!F29</f>
        <v>1468.2218374180625</v>
      </c>
      <c r="C26" s="26">
        <f xml:space="preserve"> '樹高計算 '!N145</f>
        <v>16.397492312078484</v>
      </c>
      <c r="D26" s="26">
        <f>'b（手動）計算用'!G29</f>
        <v>16.397492312078484</v>
      </c>
      <c r="E26" s="26">
        <f t="shared" si="12"/>
        <v>38.317382966717112</v>
      </c>
      <c r="F26" s="26">
        <f t="shared" si="0"/>
        <v>8.251508437871232</v>
      </c>
      <c r="G26" s="26">
        <f t="shared" si="1"/>
        <v>49.971452273341939</v>
      </c>
      <c r="H26" s="26">
        <f t="shared" si="13"/>
        <v>20.817098888780116</v>
      </c>
      <c r="I26" s="26">
        <f t="shared" si="2"/>
        <v>20.494334212676936</v>
      </c>
      <c r="J26" s="27">
        <f t="shared" si="14"/>
        <v>0.19614748535797344</v>
      </c>
      <c r="K26" s="155">
        <f t="shared" si="15"/>
        <v>2055.5457530909252</v>
      </c>
      <c r="L26" s="27">
        <f t="shared" si="3"/>
        <v>412.33986008616057</v>
      </c>
      <c r="M26" s="155">
        <f>'b（手動）計算用'!L29</f>
        <v>0</v>
      </c>
      <c r="N26" s="155">
        <f t="shared" si="4"/>
        <v>1468.2218374180625</v>
      </c>
      <c r="O26" s="26">
        <f t="shared" si="16"/>
        <v>38.317382966717112</v>
      </c>
      <c r="P26" s="26">
        <f t="shared" si="5"/>
        <v>8.251508437871232</v>
      </c>
      <c r="Q26" s="26">
        <f t="shared" si="17"/>
        <v>49.971452273341939</v>
      </c>
      <c r="R26" s="26">
        <f t="shared" si="18"/>
        <v>20.817098888780116</v>
      </c>
      <c r="S26" s="26">
        <f t="shared" si="6"/>
        <v>20.494334212676936</v>
      </c>
      <c r="T26" s="27">
        <f t="shared" si="7"/>
        <v>412.33986008616057</v>
      </c>
      <c r="U26" s="27">
        <f t="shared" si="8"/>
        <v>0</v>
      </c>
      <c r="V26" s="27">
        <f t="shared" si="9"/>
        <v>2720.4316463087684</v>
      </c>
      <c r="W26" s="27">
        <f t="shared" si="10"/>
        <v>501.30689312262177</v>
      </c>
      <c r="X26" s="15">
        <f t="shared" si="11"/>
        <v>0.8225298030867102</v>
      </c>
      <c r="Y26" s="15">
        <f t="shared" si="19"/>
        <v>0.8225298030867102</v>
      </c>
      <c r="AA26" s="209" t="str">
        <f>密度計算!A12</f>
        <v>K5</v>
      </c>
      <c r="AB26" s="208">
        <f>密度計算!B12</f>
        <v>-8412241.135561401</v>
      </c>
    </row>
    <row r="27" spans="1:29">
      <c r="A27" s="14">
        <f>'b（手動）計算用'!E30</f>
        <v>35</v>
      </c>
      <c r="B27" s="156">
        <f>'b（手動）計算用'!F30</f>
        <v>1468.2218374180625</v>
      </c>
      <c r="C27" s="26">
        <f xml:space="preserve"> '樹高計算 '!N146</f>
        <v>16.71187612803854</v>
      </c>
      <c r="D27" s="26">
        <f>'b（手動）計算用'!G30</f>
        <v>16.71187612803854</v>
      </c>
      <c r="E27" s="26">
        <f t="shared" si="12"/>
        <v>38.317382966717112</v>
      </c>
      <c r="F27" s="26">
        <f t="shared" si="0"/>
        <v>8.4043918504300112</v>
      </c>
      <c r="G27" s="26">
        <f t="shared" si="1"/>
        <v>50.918565950825574</v>
      </c>
      <c r="H27" s="26">
        <f t="shared" si="13"/>
        <v>21.01344712948854</v>
      </c>
      <c r="I27" s="26">
        <f t="shared" si="2"/>
        <v>20.689414992740517</v>
      </c>
      <c r="J27" s="27">
        <f t="shared" si="14"/>
        <v>0.20295845345662675</v>
      </c>
      <c r="K27" s="155">
        <f t="shared" si="15"/>
        <v>2042.934230031648</v>
      </c>
      <c r="L27" s="27">
        <f t="shared" si="3"/>
        <v>427.93958071270151</v>
      </c>
      <c r="M27" s="155">
        <f>'b（手動）計算用'!L30</f>
        <v>0</v>
      </c>
      <c r="N27" s="155">
        <f t="shared" si="4"/>
        <v>1468.2218374180625</v>
      </c>
      <c r="O27" s="26">
        <f t="shared" si="16"/>
        <v>38.317382966717112</v>
      </c>
      <c r="P27" s="26">
        <f t="shared" si="5"/>
        <v>8.4043918504300112</v>
      </c>
      <c r="Q27" s="26">
        <f t="shared" si="17"/>
        <v>50.918565950825574</v>
      </c>
      <c r="R27" s="26">
        <f t="shared" si="18"/>
        <v>21.01344712948854</v>
      </c>
      <c r="S27" s="26">
        <f t="shared" si="6"/>
        <v>20.689414992740517</v>
      </c>
      <c r="T27" s="27">
        <f t="shared" si="7"/>
        <v>427.93958071270151</v>
      </c>
      <c r="U27" s="27">
        <f t="shared" si="8"/>
        <v>0</v>
      </c>
      <c r="V27" s="27">
        <f t="shared" si="9"/>
        <v>2650.8372837239026</v>
      </c>
      <c r="W27" s="27">
        <f t="shared" si="10"/>
        <v>515.14082676717578</v>
      </c>
      <c r="X27" s="15">
        <f t="shared" si="11"/>
        <v>0.83072348079705605</v>
      </c>
      <c r="Y27" s="15">
        <f t="shared" si="19"/>
        <v>0.83072348079705605</v>
      </c>
      <c r="AA27" s="209" t="str">
        <f>密度計算!A13</f>
        <v>K1+1</v>
      </c>
      <c r="AB27" s="208">
        <f>密度計算!B13</f>
        <v>-1.0504272774363659</v>
      </c>
    </row>
    <row r="28" spans="1:29">
      <c r="A28" s="14">
        <f>'b（手動）計算用'!E31</f>
        <v>36</v>
      </c>
      <c r="B28" s="156">
        <f>'b（手動）計算用'!F31</f>
        <v>1468.2218374180625</v>
      </c>
      <c r="C28" s="26">
        <f xml:space="preserve"> '樹高計算 '!N147</f>
        <v>17.021023917260301</v>
      </c>
      <c r="D28" s="26">
        <f>'b（手動）計算用'!G31</f>
        <v>17.021023917260301</v>
      </c>
      <c r="E28" s="26">
        <f t="shared" si="12"/>
        <v>38.317382966717112</v>
      </c>
      <c r="F28" s="26">
        <f t="shared" si="0"/>
        <v>8.5547290071214057</v>
      </c>
      <c r="G28" s="26">
        <f t="shared" si="1"/>
        <v>51.841366563082545</v>
      </c>
      <c r="H28" s="26">
        <f t="shared" si="13"/>
        <v>21.203006199205898</v>
      </c>
      <c r="I28" s="26">
        <f t="shared" si="2"/>
        <v>20.877757437871061</v>
      </c>
      <c r="J28" s="27">
        <f t="shared" si="14"/>
        <v>0.20973039787453282</v>
      </c>
      <c r="K28" s="155">
        <f t="shared" si="15"/>
        <v>2030.5474600239911</v>
      </c>
      <c r="L28" s="27">
        <f t="shared" si="3"/>
        <v>443.48884230601595</v>
      </c>
      <c r="M28" s="155">
        <f>'b（手動）計算用'!L31</f>
        <v>0</v>
      </c>
      <c r="N28" s="155">
        <f t="shared" si="4"/>
        <v>1468.2218374180625</v>
      </c>
      <c r="O28" s="26">
        <f t="shared" si="16"/>
        <v>38.317382966717112</v>
      </c>
      <c r="P28" s="26">
        <f t="shared" si="5"/>
        <v>8.5547290071214057</v>
      </c>
      <c r="Q28" s="26">
        <f t="shared" si="17"/>
        <v>51.841366563082545</v>
      </c>
      <c r="R28" s="26">
        <f t="shared" si="18"/>
        <v>21.203006199205898</v>
      </c>
      <c r="S28" s="26">
        <f t="shared" si="6"/>
        <v>20.877757437871061</v>
      </c>
      <c r="T28" s="27">
        <f t="shared" si="7"/>
        <v>443.48884230601595</v>
      </c>
      <c r="U28" s="27">
        <f t="shared" si="8"/>
        <v>0</v>
      </c>
      <c r="V28" s="27">
        <f t="shared" si="9"/>
        <v>2585.3560595581971</v>
      </c>
      <c r="W28" s="27">
        <f t="shared" si="10"/>
        <v>528.85480472566314</v>
      </c>
      <c r="X28" s="15">
        <f t="shared" si="11"/>
        <v>0.83858336606409445</v>
      </c>
      <c r="Y28" s="15">
        <f t="shared" si="19"/>
        <v>0.83858336606409445</v>
      </c>
    </row>
    <row r="29" spans="1:29">
      <c r="A29" s="14">
        <f>'b（手動）計算用'!E32</f>
        <v>37</v>
      </c>
      <c r="B29" s="156">
        <f>'b（手動）計算用'!F32</f>
        <v>1468.2218374180625</v>
      </c>
      <c r="C29" s="26">
        <f xml:space="preserve"> '樹高計算 '!N148</f>
        <v>17.325027589726368</v>
      </c>
      <c r="D29" s="26">
        <f>'b（手動）計算用'!G32</f>
        <v>17.325027589726368</v>
      </c>
      <c r="E29" s="26">
        <f t="shared" si="12"/>
        <v>38.317382966717112</v>
      </c>
      <c r="F29" s="26">
        <f t="shared" si="0"/>
        <v>8.7025646033498028</v>
      </c>
      <c r="G29" s="26">
        <f t="shared" si="1"/>
        <v>52.740624368334899</v>
      </c>
      <c r="H29" s="26">
        <f t="shared" si="13"/>
        <v>21.386112799455873</v>
      </c>
      <c r="I29" s="26">
        <f t="shared" si="2"/>
        <v>21.059695519688173</v>
      </c>
      <c r="J29" s="27">
        <f t="shared" si="14"/>
        <v>0.21646047961341075</v>
      </c>
      <c r="K29" s="155">
        <f t="shared" si="15"/>
        <v>2018.3851885466456</v>
      </c>
      <c r="L29" s="27">
        <f t="shared" si="3"/>
        <v>458.97869078643936</v>
      </c>
      <c r="M29" s="155">
        <f>'b（手動）計算用'!L32</f>
        <v>0</v>
      </c>
      <c r="N29" s="155">
        <f t="shared" si="4"/>
        <v>1468.2218374180625</v>
      </c>
      <c r="O29" s="26">
        <f t="shared" si="16"/>
        <v>38.317382966717112</v>
      </c>
      <c r="P29" s="26">
        <f t="shared" si="5"/>
        <v>8.7025646033498028</v>
      </c>
      <c r="Q29" s="26">
        <f t="shared" si="17"/>
        <v>52.740624368334899</v>
      </c>
      <c r="R29" s="26">
        <f t="shared" si="18"/>
        <v>21.386112799455873</v>
      </c>
      <c r="S29" s="26">
        <f t="shared" si="6"/>
        <v>21.059695519688173</v>
      </c>
      <c r="T29" s="27">
        <f t="shared" si="7"/>
        <v>458.97869078643936</v>
      </c>
      <c r="U29" s="27">
        <f t="shared" si="8"/>
        <v>0</v>
      </c>
      <c r="V29" s="27">
        <f t="shared" si="9"/>
        <v>2523.6500039932766</v>
      </c>
      <c r="W29" s="27">
        <f t="shared" si="10"/>
        <v>542.4462838175632</v>
      </c>
      <c r="X29" s="15">
        <f t="shared" si="11"/>
        <v>0.846127449811794</v>
      </c>
      <c r="Y29" s="15">
        <f t="shared" si="19"/>
        <v>0.846127449811794</v>
      </c>
      <c r="AA29" s="145" t="s">
        <v>177</v>
      </c>
      <c r="AB29" s="210">
        <f>IF(入力!C13=0,2500,入力!C13)</f>
        <v>2500</v>
      </c>
    </row>
    <row r="30" spans="1:29">
      <c r="A30" s="14">
        <f>'b（手動）計算用'!E33</f>
        <v>38</v>
      </c>
      <c r="B30" s="156">
        <f>'b（手動）計算用'!F33</f>
        <v>1468.2218374180625</v>
      </c>
      <c r="C30" s="26">
        <f xml:space="preserve"> '樹高計算 '!N149</f>
        <v>17.623976894713106</v>
      </c>
      <c r="D30" s="26">
        <f>'b（手動）計算用'!G33</f>
        <v>17.623976894713106</v>
      </c>
      <c r="E30" s="26">
        <f t="shared" si="12"/>
        <v>38.317382966717112</v>
      </c>
      <c r="F30" s="26">
        <f t="shared" si="0"/>
        <v>8.8479422837780302</v>
      </c>
      <c r="G30" s="26">
        <f t="shared" si="1"/>
        <v>53.6170842879256</v>
      </c>
      <c r="H30" s="26">
        <f t="shared" si="13"/>
        <v>21.563081101081394</v>
      </c>
      <c r="I30" s="26">
        <f t="shared" si="2"/>
        <v>21.235540866768723</v>
      </c>
      <c r="J30" s="27">
        <f t="shared" si="14"/>
        <v>0.22314611004459242</v>
      </c>
      <c r="K30" s="155">
        <f t="shared" si="15"/>
        <v>2006.4466492845686</v>
      </c>
      <c r="L30" s="27">
        <f t="shared" si="3"/>
        <v>474.40086720402758</v>
      </c>
      <c r="M30" s="155">
        <f>'b（手動）計算用'!L33</f>
        <v>0</v>
      </c>
      <c r="N30" s="155">
        <f t="shared" si="4"/>
        <v>1468.2218374180625</v>
      </c>
      <c r="O30" s="26">
        <f t="shared" si="16"/>
        <v>38.317382966717112</v>
      </c>
      <c r="P30" s="26">
        <f t="shared" si="5"/>
        <v>8.8479422837780302</v>
      </c>
      <c r="Q30" s="26">
        <f t="shared" si="17"/>
        <v>53.6170842879256</v>
      </c>
      <c r="R30" s="26">
        <f t="shared" si="18"/>
        <v>21.563081101081394</v>
      </c>
      <c r="S30" s="26">
        <f t="shared" si="6"/>
        <v>21.235540866768723</v>
      </c>
      <c r="T30" s="27">
        <f t="shared" si="7"/>
        <v>474.40086720402758</v>
      </c>
      <c r="U30" s="27">
        <f t="shared" si="8"/>
        <v>0</v>
      </c>
      <c r="V30" s="27">
        <f t="shared" si="9"/>
        <v>2465.4166180758589</v>
      </c>
      <c r="W30" s="27">
        <f t="shared" si="10"/>
        <v>555.9129814357226</v>
      </c>
      <c r="X30" s="15">
        <f t="shared" si="11"/>
        <v>0.85337252959774634</v>
      </c>
      <c r="Y30" s="15">
        <f t="shared" si="19"/>
        <v>0.85337252959774634</v>
      </c>
    </row>
    <row r="31" spans="1:29">
      <c r="A31" s="14">
        <f>'b（手動）計算用'!E34</f>
        <v>39</v>
      </c>
      <c r="B31" s="156">
        <f>'b（手動）計算用'!F34</f>
        <v>1468.2218374180625</v>
      </c>
      <c r="C31" s="26">
        <f xml:space="preserve"> '樹高計算 '!N150</f>
        <v>17.917959468627128</v>
      </c>
      <c r="D31" s="26">
        <f>'b（手動）計算用'!G34</f>
        <v>17.917959468627128</v>
      </c>
      <c r="E31" s="26">
        <f t="shared" si="12"/>
        <v>38.317382966717112</v>
      </c>
      <c r="F31" s="26">
        <f t="shared" si="0"/>
        <v>8.990904665590012</v>
      </c>
      <c r="G31" s="26">
        <f t="shared" si="1"/>
        <v>54.471465827366146</v>
      </c>
      <c r="H31" s="26">
        <f t="shared" si="13"/>
        <v>21.734204589212094</v>
      </c>
      <c r="I31" s="26">
        <f t="shared" si="2"/>
        <v>21.405584594088573</v>
      </c>
      <c r="J31" s="27">
        <f t="shared" si="14"/>
        <v>0.22978493013532392</v>
      </c>
      <c r="K31" s="155">
        <f t="shared" si="15"/>
        <v>1994.7306339218119</v>
      </c>
      <c r="L31" s="27">
        <f t="shared" si="3"/>
        <v>489.74775624879317</v>
      </c>
      <c r="M31" s="155">
        <f>'b（手動）計算用'!L34</f>
        <v>0</v>
      </c>
      <c r="N31" s="155">
        <f t="shared" si="4"/>
        <v>1468.2218374180625</v>
      </c>
      <c r="O31" s="26">
        <f t="shared" si="16"/>
        <v>38.317382966717112</v>
      </c>
      <c r="P31" s="26">
        <f t="shared" si="5"/>
        <v>8.990904665590012</v>
      </c>
      <c r="Q31" s="26">
        <f t="shared" si="17"/>
        <v>54.471465827366146</v>
      </c>
      <c r="R31" s="26">
        <f t="shared" si="18"/>
        <v>21.734204589212094</v>
      </c>
      <c r="S31" s="26">
        <f t="shared" si="6"/>
        <v>21.405584594088573</v>
      </c>
      <c r="T31" s="27">
        <f t="shared" si="7"/>
        <v>489.74775624879317</v>
      </c>
      <c r="U31" s="27">
        <f t="shared" si="8"/>
        <v>0</v>
      </c>
      <c r="V31" s="27">
        <f t="shared" si="9"/>
        <v>2410.3843933836392</v>
      </c>
      <c r="W31" s="27">
        <f t="shared" si="10"/>
        <v>569.25285513677386</v>
      </c>
      <c r="X31" s="15">
        <f t="shared" si="11"/>
        <v>0.86033429930030292</v>
      </c>
      <c r="Y31" s="15">
        <f t="shared" si="19"/>
        <v>0.86033429930030292</v>
      </c>
    </row>
    <row r="32" spans="1:29">
      <c r="A32" s="14">
        <f>'b（手動）計算用'!E35</f>
        <v>40</v>
      </c>
      <c r="B32" s="156">
        <f>'b（手動）計算用'!F35</f>
        <v>1468.2218374180625</v>
      </c>
      <c r="C32" s="26">
        <f xml:space="preserve"> '樹高計算 '!N151</f>
        <v>18.207060883095494</v>
      </c>
      <c r="D32" s="26">
        <f>'b（手動）計算用'!G35</f>
        <v>18.207060883095494</v>
      </c>
      <c r="E32" s="26">
        <f t="shared" si="12"/>
        <v>38.317382966717112</v>
      </c>
      <c r="F32" s="26">
        <f t="shared" si="0"/>
        <v>9.1314933618768137</v>
      </c>
      <c r="G32" s="26">
        <f t="shared" si="1"/>
        <v>55.304463222406</v>
      </c>
      <c r="H32" s="26">
        <f t="shared" si="13"/>
        <v>21.899757732306316</v>
      </c>
      <c r="I32" s="26">
        <f t="shared" si="2"/>
        <v>21.570098958025273</v>
      </c>
      <c r="J32" s="27">
        <f t="shared" si="14"/>
        <v>0.23637479159870931</v>
      </c>
      <c r="K32" s="155">
        <f t="shared" si="15"/>
        <v>1983.235553856463</v>
      </c>
      <c r="L32" s="27">
        <f t="shared" si="3"/>
        <v>505.01233879756074</v>
      </c>
      <c r="M32" s="155">
        <f>'b（手動）計算用'!L35</f>
        <v>300</v>
      </c>
      <c r="N32" s="155">
        <f t="shared" si="4"/>
        <v>1168.2218374180625</v>
      </c>
      <c r="O32" s="26">
        <f t="shared" si="16"/>
        <v>34.179260340417876</v>
      </c>
      <c r="P32" s="26">
        <f t="shared" si="5"/>
        <v>8.9909381772567762</v>
      </c>
      <c r="Q32" s="26">
        <f t="shared" si="17"/>
        <v>51.508803954324534</v>
      </c>
      <c r="R32" s="26">
        <f t="shared" si="18"/>
        <v>23.693713460240097</v>
      </c>
      <c r="S32" s="26">
        <f t="shared" si="6"/>
        <v>23.34645375978754</v>
      </c>
      <c r="T32" s="27">
        <f t="shared" si="7"/>
        <v>463.11247193777126</v>
      </c>
      <c r="U32" s="27">
        <f t="shared" si="8"/>
        <v>41.899866859789483</v>
      </c>
      <c r="V32" s="27">
        <f t="shared" si="9"/>
        <v>2358.3089886286079</v>
      </c>
      <c r="W32" s="27">
        <f t="shared" si="10"/>
        <v>582.4640839806998</v>
      </c>
      <c r="X32" s="15">
        <f t="shared" si="11"/>
        <v>0.86702743171078434</v>
      </c>
      <c r="Y32" s="15">
        <f t="shared" si="19"/>
        <v>0.7950918943752705</v>
      </c>
    </row>
    <row r="33" spans="1:25">
      <c r="A33" s="14">
        <f>'b（手動）計算用'!E36</f>
        <v>41</v>
      </c>
      <c r="B33" s="156">
        <f>'b（手動）計算用'!F36</f>
        <v>1168.2218374180625</v>
      </c>
      <c r="C33" s="26">
        <f xml:space="preserve"> '樹高計算 '!N152</f>
        <v>18.491364693287018</v>
      </c>
      <c r="D33" s="26">
        <f>'b（手動）計算用'!G36</f>
        <v>18.491364693287018</v>
      </c>
      <c r="E33" s="26">
        <f t="shared" si="12"/>
        <v>34.179260340417876</v>
      </c>
      <c r="F33" s="26">
        <f t="shared" si="0"/>
        <v>9.1269990470265387</v>
      </c>
      <c r="G33" s="26">
        <f t="shared" si="1"/>
        <v>52.324983247746303</v>
      </c>
      <c r="H33" s="26">
        <f t="shared" si="13"/>
        <v>23.880694246131789</v>
      </c>
      <c r="I33" s="26">
        <f t="shared" si="2"/>
        <v>23.53217058463434</v>
      </c>
      <c r="J33" s="27">
        <f t="shared" si="14"/>
        <v>0.24291373977159836</v>
      </c>
      <c r="K33" s="155">
        <f t="shared" si="15"/>
        <v>1971.9594947478211</v>
      </c>
      <c r="L33" s="27">
        <f t="shared" si="3"/>
        <v>477.57007223786013</v>
      </c>
      <c r="M33" s="155">
        <f>'b（手動）計算用'!L36</f>
        <v>0</v>
      </c>
      <c r="N33" s="155">
        <f t="shared" si="4"/>
        <v>1168.2218374180625</v>
      </c>
      <c r="O33" s="26">
        <f t="shared" si="16"/>
        <v>34.179260340417876</v>
      </c>
      <c r="P33" s="26">
        <f t="shared" si="5"/>
        <v>9.1269990470265387</v>
      </c>
      <c r="Q33" s="26">
        <f t="shared" si="17"/>
        <v>52.324983247746303</v>
      </c>
      <c r="R33" s="26">
        <f t="shared" si="18"/>
        <v>23.880694246131789</v>
      </c>
      <c r="S33" s="26">
        <f t="shared" si="6"/>
        <v>23.53217058463434</v>
      </c>
      <c r="T33" s="27">
        <f t="shared" si="7"/>
        <v>477.57007223786013</v>
      </c>
      <c r="U33" s="27">
        <f t="shared" si="8"/>
        <v>0</v>
      </c>
      <c r="V33" s="27">
        <f t="shared" si="9"/>
        <v>2308.9699541224199</v>
      </c>
      <c r="W33" s="27">
        <f t="shared" si="10"/>
        <v>595.54505145492737</v>
      </c>
      <c r="X33" s="15">
        <f t="shared" si="11"/>
        <v>0.80190419023908899</v>
      </c>
      <c r="Y33" s="15">
        <f t="shared" si="19"/>
        <v>0.80190419023908899</v>
      </c>
    </row>
    <row r="34" spans="1:25">
      <c r="A34" s="14">
        <f>'b（手動）計算用'!E37</f>
        <v>42</v>
      </c>
      <c r="B34" s="156">
        <f>'b（手動）計算用'!F37</f>
        <v>1168.2218374180625</v>
      </c>
      <c r="C34" s="26">
        <f xml:space="preserve"> '樹高計算 '!N153</f>
        <v>18.770952486436215</v>
      </c>
      <c r="D34" s="26">
        <f>'b（手動）計算用'!G37</f>
        <v>18.770952486436215</v>
      </c>
      <c r="E34" s="26">
        <f t="shared" si="12"/>
        <v>34.179260340417876</v>
      </c>
      <c r="F34" s="26">
        <f t="shared" ref="F34:F65" si="20">$AB$11+$AB$12*D34+$AB$13*E34*D34/100</f>
        <v>9.2608029460571615</v>
      </c>
      <c r="G34" s="26">
        <f t="shared" ref="G34:G65" si="21">L34/F34</f>
        <v>53.122006553185734</v>
      </c>
      <c r="H34" s="26">
        <f t="shared" si="13"/>
        <v>24.061884331798105</v>
      </c>
      <c r="I34" s="26">
        <f t="shared" ref="I34:I65" si="22">$AB$15+$AB$16*H34+$AB$17*E34*D34/100</f>
        <v>23.712140391548665</v>
      </c>
      <c r="J34" s="27">
        <f t="shared" si="14"/>
        <v>0.24939999804700225</v>
      </c>
      <c r="K34" s="155">
        <f t="shared" ref="K34:K65" si="23">1/(1/$AB$29-J34/($AB$26*$AB$29^$AB$27))</f>
        <v>1960.9002647029258</v>
      </c>
      <c r="L34" s="27">
        <f t="shared" ref="L34:L65" si="24">($AB$2*D34^$AB$3+$AB$4*D34^$AB$5/B34)^-1</f>
        <v>491.95243478821027</v>
      </c>
      <c r="M34" s="155">
        <f>'b（手動）計算用'!L37</f>
        <v>0</v>
      </c>
      <c r="N34" s="155">
        <f t="shared" ref="N34:N65" si="25">B34-M34</f>
        <v>1168.2218374180625</v>
      </c>
      <c r="O34" s="26">
        <f t="shared" si="16"/>
        <v>34.179260340417876</v>
      </c>
      <c r="P34" s="26">
        <f t="shared" ref="P34:P65" si="26">$AB$11+$AB$12*D34+$AB$13*O34*D34/100</f>
        <v>9.2608029460571615</v>
      </c>
      <c r="Q34" s="26">
        <f t="shared" si="17"/>
        <v>53.122006553185734</v>
      </c>
      <c r="R34" s="26">
        <f t="shared" si="18"/>
        <v>24.061884331798105</v>
      </c>
      <c r="S34" s="26">
        <f t="shared" ref="S34:S65" si="27">$AB$15+$AB$16*R34+$AB$17*O34*D34/100</f>
        <v>23.712140391548665</v>
      </c>
      <c r="T34" s="27">
        <f t="shared" ref="T34:T65" si="28">($AB$2*D34^$AB$3+$AB$4*D34^$AB$5/N34)^-1</f>
        <v>491.95243478821027</v>
      </c>
      <c r="U34" s="27">
        <f t="shared" ref="U34:U65" si="29">L34-T34</f>
        <v>0</v>
      </c>
      <c r="V34" s="27">
        <f t="shared" ref="V34:V65" si="30">$AB$22*D34^$AB$21</f>
        <v>2262.1679151588951</v>
      </c>
      <c r="W34" s="27">
        <f t="shared" ref="W34:W65" si="31">($AB$2*D34^$AB$3+$AB$4*D34^$AB$5/V34)^-1</f>
        <v>608.49432983721135</v>
      </c>
      <c r="X34" s="15">
        <f t="shared" ref="X34:X65" si="32">L34/W34</f>
        <v>0.80847496955283182</v>
      </c>
      <c r="Y34" s="15">
        <f t="shared" si="19"/>
        <v>0.80847496955283182</v>
      </c>
    </row>
    <row r="35" spans="1:25">
      <c r="A35" s="14">
        <f>'b（手動）計算用'!E38</f>
        <v>43</v>
      </c>
      <c r="B35" s="156">
        <f>'b（手動）計算用'!F38</f>
        <v>1168.2218374180625</v>
      </c>
      <c r="C35" s="26">
        <f xml:space="preserve"> '樹高計算 '!N154</f>
        <v>19.045903930536912</v>
      </c>
      <c r="D35" s="26">
        <f>'b（手動）計算用'!G38</f>
        <v>19.045903930536912</v>
      </c>
      <c r="E35" s="26">
        <f t="shared" si="12"/>
        <v>34.179260340417876</v>
      </c>
      <c r="F35" s="26">
        <f t="shared" si="20"/>
        <v>9.3923880015074968</v>
      </c>
      <c r="G35" s="26">
        <f t="shared" si="21"/>
        <v>53.900403599837418</v>
      </c>
      <c r="H35" s="26">
        <f t="shared" si="13"/>
        <v>24.237532687726347</v>
      </c>
      <c r="I35" s="26">
        <f t="shared" si="22"/>
        <v>23.886610136278343</v>
      </c>
      <c r="J35" s="27">
        <f t="shared" si="14"/>
        <v>0.25583195370717343</v>
      </c>
      <c r="K35" s="155">
        <f t="shared" si="23"/>
        <v>1950.055436818084</v>
      </c>
      <c r="L35" s="27">
        <f t="shared" si="24"/>
        <v>506.25350404752442</v>
      </c>
      <c r="M35" s="155">
        <f>'b（手動）計算用'!L38</f>
        <v>0</v>
      </c>
      <c r="N35" s="155">
        <f t="shared" si="25"/>
        <v>1168.2218374180625</v>
      </c>
      <c r="O35" s="26">
        <f t="shared" si="16"/>
        <v>34.179260340417876</v>
      </c>
      <c r="P35" s="26">
        <f t="shared" si="26"/>
        <v>9.3923880015074968</v>
      </c>
      <c r="Q35" s="26">
        <f t="shared" si="17"/>
        <v>53.900403599837418</v>
      </c>
      <c r="R35" s="26">
        <f t="shared" si="18"/>
        <v>24.237532687726347</v>
      </c>
      <c r="S35" s="26">
        <f t="shared" si="27"/>
        <v>23.886610136278343</v>
      </c>
      <c r="T35" s="27">
        <f t="shared" si="28"/>
        <v>506.25350404752442</v>
      </c>
      <c r="U35" s="27">
        <f t="shared" si="29"/>
        <v>0</v>
      </c>
      <c r="V35" s="27">
        <f t="shared" si="30"/>
        <v>2217.7221414275832</v>
      </c>
      <c r="W35" s="27">
        <f t="shared" si="31"/>
        <v>621.31066586782663</v>
      </c>
      <c r="X35" s="15">
        <f t="shared" si="32"/>
        <v>0.8148154085531526</v>
      </c>
      <c r="Y35" s="15">
        <f t="shared" si="19"/>
        <v>0.8148154085531526</v>
      </c>
    </row>
    <row r="36" spans="1:25">
      <c r="A36" s="14">
        <f>'b（手動）計算用'!E39</f>
        <v>44</v>
      </c>
      <c r="B36" s="156">
        <f>'b（手動）計算用'!F39</f>
        <v>1168.2218374180625</v>
      </c>
      <c r="C36" s="26">
        <f xml:space="preserve"> '樹高計算 '!N155</f>
        <v>19.316296823166965</v>
      </c>
      <c r="D36" s="26">
        <f>'b（手動）計算用'!G39</f>
        <v>19.316296823166965</v>
      </c>
      <c r="E36" s="26">
        <f t="shared" si="12"/>
        <v>34.179260340417876</v>
      </c>
      <c r="F36" s="26">
        <f t="shared" si="20"/>
        <v>9.5217914454009271</v>
      </c>
      <c r="G36" s="26">
        <f t="shared" si="21"/>
        <v>54.660688606651966</v>
      </c>
      <c r="H36" s="26">
        <f t="shared" si="13"/>
        <v>24.407873764442567</v>
      </c>
      <c r="I36" s="26">
        <f t="shared" si="22"/>
        <v>24.055812375190431</v>
      </c>
      <c r="J36" s="27">
        <f t="shared" si="14"/>
        <v>0.26220814502056566</v>
      </c>
      <c r="K36" s="155">
        <f t="shared" si="23"/>
        <v>1939.4223867100238</v>
      </c>
      <c r="L36" s="27">
        <f t="shared" si="24"/>
        <v>520.46767717454259</v>
      </c>
      <c r="M36" s="155">
        <f>'b（手動）計算用'!L39</f>
        <v>0</v>
      </c>
      <c r="N36" s="155">
        <f t="shared" si="25"/>
        <v>1168.2218374180625</v>
      </c>
      <c r="O36" s="26">
        <f t="shared" si="16"/>
        <v>34.179260340417876</v>
      </c>
      <c r="P36" s="26">
        <f t="shared" si="26"/>
        <v>9.5217914454009271</v>
      </c>
      <c r="Q36" s="26">
        <f t="shared" si="17"/>
        <v>54.660688606651966</v>
      </c>
      <c r="R36" s="26">
        <f t="shared" si="18"/>
        <v>24.407873764442567</v>
      </c>
      <c r="S36" s="26">
        <f t="shared" si="27"/>
        <v>24.055812375190431</v>
      </c>
      <c r="T36" s="27">
        <f t="shared" si="28"/>
        <v>520.46767717454259</v>
      </c>
      <c r="U36" s="27">
        <f t="shared" si="29"/>
        <v>0</v>
      </c>
      <c r="V36" s="27">
        <f t="shared" si="30"/>
        <v>2175.4684424527063</v>
      </c>
      <c r="W36" s="27">
        <f t="shared" si="31"/>
        <v>633.99296761550977</v>
      </c>
      <c r="X36" s="15">
        <f t="shared" si="32"/>
        <v>0.82093604150225286</v>
      </c>
      <c r="Y36" s="15">
        <f t="shared" si="19"/>
        <v>0.82093604150225286</v>
      </c>
    </row>
    <row r="37" spans="1:25">
      <c r="A37" s="14">
        <f>'b（手動）計算用'!E40</f>
        <v>45</v>
      </c>
      <c r="B37" s="156">
        <f>'b（手動）計算用'!F40</f>
        <v>1168.2218374180625</v>
      </c>
      <c r="C37" s="26">
        <f xml:space="preserve"> '樹高計算 '!N156</f>
        <v>19.582207140401316</v>
      </c>
      <c r="D37" s="26">
        <f>'b（手動）計算用'!G40</f>
        <v>19.582207140401316</v>
      </c>
      <c r="E37" s="26">
        <f t="shared" si="12"/>
        <v>34.179260340417876</v>
      </c>
      <c r="F37" s="26">
        <f t="shared" si="20"/>
        <v>9.649049638033965</v>
      </c>
      <c r="G37" s="26">
        <f t="shared" si="21"/>
        <v>55.403360289937751</v>
      </c>
      <c r="H37" s="26">
        <f t="shared" si="13"/>
        <v>24.573128531380618</v>
      </c>
      <c r="I37" s="26">
        <f t="shared" si="22"/>
        <v>24.219966295418821</v>
      </c>
      <c r="J37" s="27">
        <f t="shared" si="14"/>
        <v>0.26852724948091122</v>
      </c>
      <c r="K37" s="155">
        <f t="shared" si="23"/>
        <v>1928.9983255994543</v>
      </c>
      <c r="L37" s="27">
        <f t="shared" si="24"/>
        <v>534.5897735514892</v>
      </c>
      <c r="M37" s="155">
        <f>'b（手動）計算用'!L40</f>
        <v>0</v>
      </c>
      <c r="N37" s="155">
        <f t="shared" si="25"/>
        <v>1168.2218374180625</v>
      </c>
      <c r="O37" s="26">
        <f t="shared" si="16"/>
        <v>34.179260340417876</v>
      </c>
      <c r="P37" s="26">
        <f t="shared" si="26"/>
        <v>9.649049638033965</v>
      </c>
      <c r="Q37" s="26">
        <f t="shared" si="17"/>
        <v>55.403360289937751</v>
      </c>
      <c r="R37" s="26">
        <f t="shared" si="18"/>
        <v>24.573128531380618</v>
      </c>
      <c r="S37" s="26">
        <f t="shared" si="27"/>
        <v>24.219966295418821</v>
      </c>
      <c r="T37" s="27">
        <f t="shared" si="28"/>
        <v>534.5897735514892</v>
      </c>
      <c r="U37" s="27">
        <f t="shared" si="29"/>
        <v>0</v>
      </c>
      <c r="V37" s="27">
        <f t="shared" si="30"/>
        <v>2135.2573394349688</v>
      </c>
      <c r="W37" s="27">
        <f t="shared" si="31"/>
        <v>646.5402924337036</v>
      </c>
      <c r="X37" s="15">
        <f t="shared" si="32"/>
        <v>0.82684680260094723</v>
      </c>
      <c r="Y37" s="15">
        <f t="shared" si="19"/>
        <v>0.82684680260094723</v>
      </c>
    </row>
    <row r="38" spans="1:25">
      <c r="A38" s="14">
        <f>'b（手動）計算用'!E41</f>
        <v>46</v>
      </c>
      <c r="B38" s="156">
        <f>'b（手動）計算用'!F41</f>
        <v>1168.2218374180625</v>
      </c>
      <c r="C38" s="26">
        <f xml:space="preserve"> '樹高計算 '!N157</f>
        <v>19.843709085765784</v>
      </c>
      <c r="D38" s="26">
        <f>'b（手動）計算用'!G41</f>
        <v>19.843709085765784</v>
      </c>
      <c r="E38" s="26">
        <f t="shared" si="12"/>
        <v>34.179260340417876</v>
      </c>
      <c r="F38" s="26">
        <f t="shared" si="20"/>
        <v>9.774198091404342</v>
      </c>
      <c r="G38" s="26">
        <f t="shared" si="21"/>
        <v>56.128901970105197</v>
      </c>
      <c r="H38" s="26">
        <f t="shared" si="13"/>
        <v>24.733505429510629</v>
      </c>
      <c r="I38" s="26">
        <f t="shared" si="22"/>
        <v>24.379278659499718</v>
      </c>
      <c r="J38" s="27">
        <f t="shared" si="14"/>
        <v>0.27478807307978359</v>
      </c>
      <c r="K38" s="155">
        <f t="shared" si="23"/>
        <v>1918.7803294462822</v>
      </c>
      <c r="L38" s="27">
        <f t="shared" si="24"/>
        <v>548.61500650882363</v>
      </c>
      <c r="M38" s="155">
        <f>'b（手動）計算用'!L41</f>
        <v>0</v>
      </c>
      <c r="N38" s="155">
        <f t="shared" si="25"/>
        <v>1168.2218374180625</v>
      </c>
      <c r="O38" s="26">
        <f t="shared" si="16"/>
        <v>34.179260340417876</v>
      </c>
      <c r="P38" s="26">
        <f t="shared" si="26"/>
        <v>9.774198091404342</v>
      </c>
      <c r="Q38" s="26">
        <f t="shared" si="17"/>
        <v>56.128901970105197</v>
      </c>
      <c r="R38" s="26">
        <f t="shared" si="18"/>
        <v>24.733505429510629</v>
      </c>
      <c r="S38" s="26">
        <f t="shared" si="27"/>
        <v>24.379278659499718</v>
      </c>
      <c r="T38" s="27">
        <f t="shared" si="28"/>
        <v>548.61500650882363</v>
      </c>
      <c r="U38" s="27">
        <f t="shared" si="29"/>
        <v>0</v>
      </c>
      <c r="V38" s="27">
        <f t="shared" si="30"/>
        <v>2096.9524722856868</v>
      </c>
      <c r="W38" s="27">
        <f t="shared" si="31"/>
        <v>658.95183591410955</v>
      </c>
      <c r="X38" s="15">
        <f t="shared" si="32"/>
        <v>0.83255706503613469</v>
      </c>
      <c r="Y38" s="15">
        <f t="shared" si="19"/>
        <v>0.83255706503613469</v>
      </c>
    </row>
    <row r="39" spans="1:25">
      <c r="A39" s="14">
        <f>'b（手動）計算用'!E42</f>
        <v>47</v>
      </c>
      <c r="B39" s="156">
        <f>'b（手動）計算用'!F42</f>
        <v>1168.2218374180625</v>
      </c>
      <c r="C39" s="26">
        <f xml:space="preserve"> '樹高計算 '!N158</f>
        <v>20.100875139180143</v>
      </c>
      <c r="D39" s="26">
        <f>'b（手動）計算用'!G42</f>
        <v>20.100875139180143</v>
      </c>
      <c r="E39" s="26">
        <f t="shared" si="12"/>
        <v>34.179260340417876</v>
      </c>
      <c r="F39" s="26">
        <f t="shared" si="20"/>
        <v>9.8972714926339762</v>
      </c>
      <c r="G39" s="26">
        <f t="shared" si="21"/>
        <v>56.837781758203732</v>
      </c>
      <c r="H39" s="26">
        <f t="shared" si="13"/>
        <v>24.889201245864616</v>
      </c>
      <c r="I39" s="26">
        <f t="shared" si="22"/>
        <v>24.533944672564129</v>
      </c>
      <c r="J39" s="27">
        <f t="shared" si="14"/>
        <v>0.28098954051557201</v>
      </c>
      <c r="K39" s="155">
        <f t="shared" si="23"/>
        <v>1908.765364579441</v>
      </c>
      <c r="L39" s="27">
        <f t="shared" si="24"/>
        <v>562.53895710002121</v>
      </c>
      <c r="M39" s="155">
        <f>'b（手動）計算用'!L42</f>
        <v>0</v>
      </c>
      <c r="N39" s="155">
        <f t="shared" si="25"/>
        <v>1168.2218374180625</v>
      </c>
      <c r="O39" s="26">
        <f t="shared" si="16"/>
        <v>34.179260340417876</v>
      </c>
      <c r="P39" s="26">
        <f t="shared" si="26"/>
        <v>9.8972714926339762</v>
      </c>
      <c r="Q39" s="26">
        <f t="shared" si="17"/>
        <v>56.837781758203732</v>
      </c>
      <c r="R39" s="26">
        <f t="shared" si="18"/>
        <v>24.889201245864616</v>
      </c>
      <c r="S39" s="26">
        <f t="shared" si="27"/>
        <v>24.533944672564129</v>
      </c>
      <c r="T39" s="27">
        <f t="shared" si="28"/>
        <v>562.53895710002121</v>
      </c>
      <c r="U39" s="27">
        <f t="shared" si="29"/>
        <v>0</v>
      </c>
      <c r="V39" s="27">
        <f t="shared" si="30"/>
        <v>2060.4292074887958</v>
      </c>
      <c r="W39" s="27">
        <f t="shared" si="31"/>
        <v>671.22692175368582</v>
      </c>
      <c r="X39" s="15">
        <f t="shared" si="32"/>
        <v>0.83807567734366162</v>
      </c>
      <c r="Y39" s="15">
        <f t="shared" si="19"/>
        <v>0.83807567734366162</v>
      </c>
    </row>
    <row r="40" spans="1:25">
      <c r="A40" s="14">
        <f>'b（手動）計算用'!E43</f>
        <v>48</v>
      </c>
      <c r="B40" s="156">
        <f>'b（手動）計算用'!F43</f>
        <v>1168.2218374180625</v>
      </c>
      <c r="C40" s="26">
        <f xml:space="preserve"> '樹高計算 '!N159</f>
        <v>20.353776105835145</v>
      </c>
      <c r="D40" s="26">
        <f>'b（手動）計算用'!G43</f>
        <v>20.353776105835145</v>
      </c>
      <c r="E40" s="26">
        <f t="shared" si="12"/>
        <v>34.179260340417876</v>
      </c>
      <c r="F40" s="26">
        <f t="shared" si="20"/>
        <v>10.018303727360315</v>
      </c>
      <c r="G40" s="26">
        <f t="shared" si="21"/>
        <v>57.530452806079637</v>
      </c>
      <c r="H40" s="26">
        <f t="shared" si="13"/>
        <v>25.040401917245465</v>
      </c>
      <c r="I40" s="26">
        <f t="shared" si="22"/>
        <v>24.684148779311776</v>
      </c>
      <c r="J40" s="27">
        <f t="shared" si="14"/>
        <v>0.28713068625193622</v>
      </c>
      <c r="K40" s="155">
        <f t="shared" si="23"/>
        <v>1898.9503102145168</v>
      </c>
      <c r="L40" s="27">
        <f t="shared" si="24"/>
        <v>576.35754978387433</v>
      </c>
      <c r="M40" s="155">
        <f>'b（手動）計算用'!L43</f>
        <v>0</v>
      </c>
      <c r="N40" s="155">
        <f t="shared" si="25"/>
        <v>1168.2218374180625</v>
      </c>
      <c r="O40" s="26">
        <f t="shared" si="16"/>
        <v>34.179260340417876</v>
      </c>
      <c r="P40" s="26">
        <f t="shared" si="26"/>
        <v>10.018303727360315</v>
      </c>
      <c r="Q40" s="26">
        <f t="shared" si="17"/>
        <v>57.530452806079637</v>
      </c>
      <c r="R40" s="26">
        <f t="shared" si="18"/>
        <v>25.040401917245465</v>
      </c>
      <c r="S40" s="26">
        <f t="shared" si="27"/>
        <v>24.684148779311776</v>
      </c>
      <c r="T40" s="27">
        <f t="shared" si="28"/>
        <v>576.35754978387433</v>
      </c>
      <c r="U40" s="27">
        <f t="shared" si="29"/>
        <v>0</v>
      </c>
      <c r="V40" s="27">
        <f t="shared" si="30"/>
        <v>2025.5734180235529</v>
      </c>
      <c r="W40" s="27">
        <f t="shared" si="31"/>
        <v>683.3649924591964</v>
      </c>
      <c r="X40" s="15">
        <f t="shared" si="32"/>
        <v>0.84341099726188939</v>
      </c>
      <c r="Y40" s="15">
        <f t="shared" si="19"/>
        <v>0.84341099726188939</v>
      </c>
    </row>
    <row r="41" spans="1:25">
      <c r="A41" s="14">
        <f>'b（手動）計算用'!E44</f>
        <v>49</v>
      </c>
      <c r="B41" s="156">
        <f>'b（手動）計算用'!F44</f>
        <v>1168.2218374180625</v>
      </c>
      <c r="C41" s="26">
        <f xml:space="preserve"> '樹高計算 '!N160</f>
        <v>20.602481164944855</v>
      </c>
      <c r="D41" s="26">
        <f>'b（手動）計算用'!G44</f>
        <v>20.602481164944855</v>
      </c>
      <c r="E41" s="26">
        <f t="shared" si="12"/>
        <v>34.179260340417876</v>
      </c>
      <c r="F41" s="26">
        <f t="shared" si="20"/>
        <v>10.137327903068025</v>
      </c>
      <c r="G41" s="26">
        <f t="shared" si="21"/>
        <v>58.207353606643643</v>
      </c>
      <c r="H41" s="26">
        <f t="shared" si="13"/>
        <v>25.187283269649914</v>
      </c>
      <c r="I41" s="26">
        <f t="shared" si="22"/>
        <v>24.830065397241981</v>
      </c>
      <c r="J41" s="27">
        <f t="shared" si="14"/>
        <v>0.29321064634773475</v>
      </c>
      <c r="K41" s="155">
        <f t="shared" si="23"/>
        <v>1889.3319782082906</v>
      </c>
      <c r="L41" s="27">
        <f t="shared" si="24"/>
        <v>590.0670298803758</v>
      </c>
      <c r="M41" s="155">
        <f>'b（手動）計算用'!L44</f>
        <v>0</v>
      </c>
      <c r="N41" s="155">
        <f t="shared" si="25"/>
        <v>1168.2218374180625</v>
      </c>
      <c r="O41" s="26">
        <f t="shared" si="16"/>
        <v>34.179260340417876</v>
      </c>
      <c r="P41" s="26">
        <f t="shared" si="26"/>
        <v>10.137327903068025</v>
      </c>
      <c r="Q41" s="26">
        <f t="shared" si="17"/>
        <v>58.207353606643643</v>
      </c>
      <c r="R41" s="26">
        <f t="shared" si="18"/>
        <v>25.187283269649914</v>
      </c>
      <c r="S41" s="26">
        <f t="shared" si="27"/>
        <v>24.830065397241981</v>
      </c>
      <c r="T41" s="27">
        <f t="shared" si="28"/>
        <v>590.0670298803758</v>
      </c>
      <c r="U41" s="27">
        <f t="shared" si="29"/>
        <v>0</v>
      </c>
      <c r="V41" s="27">
        <f t="shared" si="30"/>
        <v>1992.2804111761513</v>
      </c>
      <c r="W41" s="27">
        <f t="shared" si="31"/>
        <v>695.36560082038477</v>
      </c>
      <c r="X41" s="15">
        <f t="shared" si="32"/>
        <v>0.84857092324414829</v>
      </c>
      <c r="Y41" s="15">
        <f t="shared" si="19"/>
        <v>0.84857092324414829</v>
      </c>
    </row>
    <row r="42" spans="1:25">
      <c r="A42" s="14">
        <f>'b（手動）計算用'!E45</f>
        <v>50</v>
      </c>
      <c r="B42" s="156">
        <f>'b（手動）計算用'!F45</f>
        <v>1168.2218374180625</v>
      </c>
      <c r="C42" s="26">
        <f xml:space="preserve"> '樹高計算 '!N161</f>
        <v>20.847057918312622</v>
      </c>
      <c r="D42" s="26">
        <f>'b（手動）計算用'!G45</f>
        <v>20.847057918312622</v>
      </c>
      <c r="E42" s="26">
        <f t="shared" si="12"/>
        <v>34.179260340417876</v>
      </c>
      <c r="F42" s="26">
        <f t="shared" si="20"/>
        <v>10.254376372331473</v>
      </c>
      <c r="G42" s="26">
        <f t="shared" si="21"/>
        <v>58.868908332970314</v>
      </c>
      <c r="H42" s="26">
        <f t="shared" si="13"/>
        <v>25.330011699265754</v>
      </c>
      <c r="I42" s="26">
        <f t="shared" si="22"/>
        <v>24.971859591952061</v>
      </c>
      <c r="J42" s="27">
        <f t="shared" si="14"/>
        <v>0.29922865098829826</v>
      </c>
      <c r="K42" s="155">
        <f t="shared" si="23"/>
        <v>1879.9071303603071</v>
      </c>
      <c r="L42" s="27">
        <f t="shared" si="24"/>
        <v>603.66394267455814</v>
      </c>
      <c r="M42" s="155">
        <f>'b（手動）計算用'!L45</f>
        <v>0</v>
      </c>
      <c r="N42" s="155">
        <f t="shared" si="25"/>
        <v>1168.2218374180625</v>
      </c>
      <c r="O42" s="26">
        <f t="shared" si="16"/>
        <v>34.179260340417876</v>
      </c>
      <c r="P42" s="26">
        <f t="shared" si="26"/>
        <v>10.254376372331473</v>
      </c>
      <c r="Q42" s="26">
        <f t="shared" si="17"/>
        <v>58.868908332970314</v>
      </c>
      <c r="R42" s="26">
        <f t="shared" si="18"/>
        <v>25.330011699265754</v>
      </c>
      <c r="S42" s="26">
        <f t="shared" si="27"/>
        <v>24.971859591952061</v>
      </c>
      <c r="T42" s="27">
        <f t="shared" si="28"/>
        <v>603.66394267455814</v>
      </c>
      <c r="U42" s="27">
        <f t="shared" si="29"/>
        <v>0</v>
      </c>
      <c r="V42" s="27">
        <f t="shared" si="30"/>
        <v>1960.4539838571097</v>
      </c>
      <c r="W42" s="27">
        <f t="shared" si="31"/>
        <v>707.22840208901414</v>
      </c>
      <c r="X42" s="15">
        <f t="shared" si="32"/>
        <v>0.85356292379018306</v>
      </c>
      <c r="Y42" s="15">
        <f t="shared" si="19"/>
        <v>0.85356292379018306</v>
      </c>
    </row>
    <row r="43" spans="1:25">
      <c r="A43" s="14">
        <f>'b（手動）計算用'!E46</f>
        <v>51</v>
      </c>
      <c r="B43" s="156">
        <f>'b（手動）計算用'!F46</f>
        <v>1168.2218374180625</v>
      </c>
      <c r="C43" s="26">
        <f xml:space="preserve"> '樹高計算 '!N162</f>
        <v>21.087572438646717</v>
      </c>
      <c r="D43" s="26">
        <f>'b（手動）計算用'!G46</f>
        <v>21.087572438646717</v>
      </c>
      <c r="E43" s="26">
        <f t="shared" si="12"/>
        <v>34.179260340417876</v>
      </c>
      <c r="F43" s="26">
        <f t="shared" si="20"/>
        <v>10.369480755937408</v>
      </c>
      <c r="G43" s="26">
        <f t="shared" si="21"/>
        <v>59.515527206824032</v>
      </c>
      <c r="H43" s="26">
        <f t="shared" si="13"/>
        <v>25.468744800307153</v>
      </c>
      <c r="I43" s="26">
        <f t="shared" si="22"/>
        <v>25.109687699722716</v>
      </c>
      <c r="J43" s="27">
        <f t="shared" si="14"/>
        <v>0.30518401765485953</v>
      </c>
      <c r="K43" s="155">
        <f t="shared" si="23"/>
        <v>1870.6724935370544</v>
      </c>
      <c r="L43" s="27">
        <f t="shared" si="24"/>
        <v>617.14511405063104</v>
      </c>
      <c r="M43" s="155">
        <f>'b（手動）計算用'!L46</f>
        <v>0</v>
      </c>
      <c r="N43" s="155">
        <f t="shared" si="25"/>
        <v>1168.2218374180625</v>
      </c>
      <c r="O43" s="26">
        <f t="shared" si="16"/>
        <v>34.179260340417876</v>
      </c>
      <c r="P43" s="26">
        <f t="shared" si="26"/>
        <v>10.369480755937408</v>
      </c>
      <c r="Q43" s="26">
        <f t="shared" si="17"/>
        <v>59.515527206824032</v>
      </c>
      <c r="R43" s="26">
        <f t="shared" si="18"/>
        <v>25.468744800307153</v>
      </c>
      <c r="S43" s="26">
        <f t="shared" si="27"/>
        <v>25.109687699722716</v>
      </c>
      <c r="T43" s="27">
        <f t="shared" si="28"/>
        <v>617.14511405063104</v>
      </c>
      <c r="U43" s="27">
        <f t="shared" si="29"/>
        <v>0</v>
      </c>
      <c r="V43" s="27">
        <f t="shared" si="30"/>
        <v>1930.0055881769185</v>
      </c>
      <c r="W43" s="27">
        <f t="shared" si="31"/>
        <v>718.95314680643276</v>
      </c>
      <c r="X43" s="15">
        <f t="shared" si="32"/>
        <v>0.85839406474812752</v>
      </c>
      <c r="Y43" s="15">
        <f t="shared" si="19"/>
        <v>0.85839406474812752</v>
      </c>
    </row>
    <row r="44" spans="1:25">
      <c r="A44" s="14">
        <f>'b（手動）計算用'!E47</f>
        <v>52</v>
      </c>
      <c r="B44" s="156">
        <f>'b（手動）計算用'!F47</f>
        <v>1168.2218374180625</v>
      </c>
      <c r="C44" s="26">
        <f xml:space="preserve"> '樹高計算 '!N163</f>
        <v>21.324089317559388</v>
      </c>
      <c r="D44" s="26">
        <f>'b（手動）計算用'!G47</f>
        <v>21.324089317559388</v>
      </c>
      <c r="E44" s="26">
        <f t="shared" si="12"/>
        <v>34.179260340417876</v>
      </c>
      <c r="F44" s="26">
        <f t="shared" si="20"/>
        <v>10.482671965856152</v>
      </c>
      <c r="G44" s="26">
        <f t="shared" si="21"/>
        <v>60.14760688877633</v>
      </c>
      <c r="H44" s="26">
        <f t="shared" si="13"/>
        <v>25.603631944421412</v>
      </c>
      <c r="I44" s="26">
        <f t="shared" si="22"/>
        <v>25.243697902083529</v>
      </c>
      <c r="J44" s="27">
        <f t="shared" si="14"/>
        <v>0.31107614487509411</v>
      </c>
      <c r="K44" s="155">
        <f t="shared" si="23"/>
        <v>1861.6247728637541</v>
      </c>
      <c r="L44" s="27">
        <f t="shared" si="24"/>
        <v>630.50763254631204</v>
      </c>
      <c r="M44" s="155">
        <f>'b（手動）計算用'!L47</f>
        <v>0</v>
      </c>
      <c r="N44" s="155">
        <f t="shared" si="25"/>
        <v>1168.2218374180625</v>
      </c>
      <c r="O44" s="26">
        <f t="shared" si="16"/>
        <v>34.179260340417876</v>
      </c>
      <c r="P44" s="26">
        <f t="shared" si="26"/>
        <v>10.482671965856152</v>
      </c>
      <c r="Q44" s="26">
        <f t="shared" si="17"/>
        <v>60.14760688877633</v>
      </c>
      <c r="R44" s="26">
        <f t="shared" si="18"/>
        <v>25.603631944421412</v>
      </c>
      <c r="S44" s="26">
        <f t="shared" si="27"/>
        <v>25.243697902083529</v>
      </c>
      <c r="T44" s="27">
        <f t="shared" si="28"/>
        <v>630.50763254631204</v>
      </c>
      <c r="U44" s="27">
        <f t="shared" si="29"/>
        <v>0</v>
      </c>
      <c r="V44" s="27">
        <f t="shared" si="30"/>
        <v>1900.8535926374921</v>
      </c>
      <c r="W44" s="27">
        <f t="shared" si="31"/>
        <v>730.5396742271264</v>
      </c>
      <c r="X44" s="15">
        <f t="shared" si="32"/>
        <v>0.86307103472971114</v>
      </c>
      <c r="Y44" s="15">
        <f t="shared" si="19"/>
        <v>0.86307103472971114</v>
      </c>
    </row>
    <row r="45" spans="1:25">
      <c r="A45" s="14">
        <f>'b（手動）計算用'!E48</f>
        <v>53</v>
      </c>
      <c r="B45" s="156">
        <f>'b（手動）計算用'!F48</f>
        <v>1168.2218374180625</v>
      </c>
      <c r="C45" s="26">
        <f xml:space="preserve"> '樹高計算 '!N164</f>
        <v>21.556671713181789</v>
      </c>
      <c r="D45" s="26">
        <f>'b（手動）計算用'!G48</f>
        <v>21.556671713181789</v>
      </c>
      <c r="E45" s="26">
        <f t="shared" si="12"/>
        <v>34.179260340417876</v>
      </c>
      <c r="F45" s="26">
        <f t="shared" si="20"/>
        <v>10.593980228028935</v>
      </c>
      <c r="G45" s="26">
        <f t="shared" si="21"/>
        <v>60.765530883402754</v>
      </c>
      <c r="H45" s="26">
        <f t="shared" si="13"/>
        <v>25.734814815928559</v>
      </c>
      <c r="I45" s="26">
        <f t="shared" si="22"/>
        <v>25.374030756584009</v>
      </c>
      <c r="J45" s="27">
        <f t="shared" si="14"/>
        <v>0.3169045065031742</v>
      </c>
      <c r="K45" s="155">
        <f t="shared" si="23"/>
        <v>1852.76066320166</v>
      </c>
      <c r="L45" s="27">
        <f t="shared" si="24"/>
        <v>643.74883272445038</v>
      </c>
      <c r="M45" s="155">
        <f>'b（手動）計算用'!L48</f>
        <v>0</v>
      </c>
      <c r="N45" s="155">
        <f t="shared" si="25"/>
        <v>1168.2218374180625</v>
      </c>
      <c r="O45" s="26">
        <f t="shared" si="16"/>
        <v>34.179260340417876</v>
      </c>
      <c r="P45" s="26">
        <f t="shared" si="26"/>
        <v>10.593980228028935</v>
      </c>
      <c r="Q45" s="26">
        <f t="shared" si="17"/>
        <v>60.765530883402754</v>
      </c>
      <c r="R45" s="26">
        <f t="shared" si="18"/>
        <v>25.734814815928559</v>
      </c>
      <c r="S45" s="26">
        <f t="shared" si="27"/>
        <v>25.374030756584009</v>
      </c>
      <c r="T45" s="27">
        <f t="shared" si="28"/>
        <v>643.74883272445038</v>
      </c>
      <c r="U45" s="27">
        <f t="shared" si="29"/>
        <v>0</v>
      </c>
      <c r="V45" s="27">
        <f t="shared" si="30"/>
        <v>1872.922626469126</v>
      </c>
      <c r="W45" s="27">
        <f t="shared" si="31"/>
        <v>741.98790629002019</v>
      </c>
      <c r="X45" s="15">
        <f t="shared" si="32"/>
        <v>0.86760016877260104</v>
      </c>
      <c r="Y45" s="15">
        <f t="shared" si="19"/>
        <v>0.86760016877260104</v>
      </c>
    </row>
    <row r="46" spans="1:25">
      <c r="A46" s="14">
        <f>'b（手動）計算用'!E49</f>
        <v>54</v>
      </c>
      <c r="B46" s="156">
        <f>'b（手動）計算用'!F49</f>
        <v>1168.2218374180625</v>
      </c>
      <c r="C46" s="26">
        <f xml:space="preserve"> '樹高計算 '!N165</f>
        <v>21.785381397326137</v>
      </c>
      <c r="D46" s="26">
        <f>'b（手動）計算用'!G49</f>
        <v>21.785381397326137</v>
      </c>
      <c r="E46" s="26">
        <f t="shared" si="12"/>
        <v>34.179260340417876</v>
      </c>
      <c r="F46" s="26">
        <f t="shared" si="20"/>
        <v>10.703435104938549</v>
      </c>
      <c r="G46" s="26">
        <f t="shared" si="21"/>
        <v>61.369669954154006</v>
      </c>
      <c r="H46" s="26">
        <f t="shared" si="13"/>
        <v>25.862427906733497</v>
      </c>
      <c r="I46" s="26">
        <f t="shared" si="22"/>
        <v>25.500819687577351</v>
      </c>
      <c r="J46" s="27">
        <f t="shared" si="14"/>
        <v>0.32266864648256016</v>
      </c>
      <c r="K46" s="155">
        <f t="shared" si="23"/>
        <v>1844.0768591047379</v>
      </c>
      <c r="L46" s="27">
        <f t="shared" si="24"/>
        <v>656.8662797657845</v>
      </c>
      <c r="M46" s="155">
        <f>'b（手動）計算用'!L49</f>
        <v>0</v>
      </c>
      <c r="N46" s="155">
        <f t="shared" si="25"/>
        <v>1168.2218374180625</v>
      </c>
      <c r="O46" s="26">
        <f t="shared" si="16"/>
        <v>34.179260340417876</v>
      </c>
      <c r="P46" s="26">
        <f t="shared" si="26"/>
        <v>10.703435104938549</v>
      </c>
      <c r="Q46" s="26">
        <f t="shared" si="17"/>
        <v>61.369669954154006</v>
      </c>
      <c r="R46" s="26">
        <f t="shared" si="18"/>
        <v>25.862427906733497</v>
      </c>
      <c r="S46" s="26">
        <f t="shared" si="27"/>
        <v>25.500819687577351</v>
      </c>
      <c r="T46" s="27">
        <f t="shared" si="28"/>
        <v>656.8662797657845</v>
      </c>
      <c r="U46" s="27">
        <f t="shared" si="29"/>
        <v>0</v>
      </c>
      <c r="V46" s="27">
        <f t="shared" si="30"/>
        <v>1846.1429964600609</v>
      </c>
      <c r="W46" s="27">
        <f t="shared" si="31"/>
        <v>753.29784209309526</v>
      </c>
      <c r="X46" s="15">
        <f t="shared" si="32"/>
        <v>0.87198747037510638</v>
      </c>
      <c r="Y46" s="15">
        <f t="shared" si="19"/>
        <v>0.87198747037510638</v>
      </c>
    </row>
    <row r="47" spans="1:25">
      <c r="A47" s="14">
        <f>'b（手動）計算用'!E50</f>
        <v>55</v>
      </c>
      <c r="B47" s="156">
        <f>'b（手動）計算用'!F50</f>
        <v>1168.2218374180625</v>
      </c>
      <c r="C47" s="26">
        <f xml:space="preserve"> '樹高計算 '!N166</f>
        <v>22.01027880212586</v>
      </c>
      <c r="D47" s="26">
        <f>'b（手動）計算用'!G50</f>
        <v>22.01027880212586</v>
      </c>
      <c r="E47" s="26">
        <f t="shared" si="12"/>
        <v>34.179260340417876</v>
      </c>
      <c r="F47" s="26">
        <f t="shared" si="20"/>
        <v>10.811065517930198</v>
      </c>
      <c r="G47" s="26">
        <f t="shared" si="21"/>
        <v>61.960382543432083</v>
      </c>
      <c r="H47" s="26">
        <f t="shared" si="13"/>
        <v>25.986598974375475</v>
      </c>
      <c r="I47" s="26">
        <f t="shared" si="22"/>
        <v>25.624191440452325</v>
      </c>
      <c r="J47" s="27">
        <f t="shared" si="14"/>
        <v>0.3283681740490651</v>
      </c>
      <c r="K47" s="155">
        <f t="shared" si="23"/>
        <v>1835.5700634282907</v>
      </c>
      <c r="L47" s="27">
        <f t="shared" si="24"/>
        <v>669.85775519306276</v>
      </c>
      <c r="M47" s="155">
        <f>'b（手動）計算用'!L50</f>
        <v>240</v>
      </c>
      <c r="N47" s="155">
        <f t="shared" si="25"/>
        <v>928.22183741806248</v>
      </c>
      <c r="O47" s="26">
        <f t="shared" si="16"/>
        <v>30.466733290887333</v>
      </c>
      <c r="P47" s="26">
        <f t="shared" si="26"/>
        <v>10.658625553157513</v>
      </c>
      <c r="Q47" s="26">
        <f t="shared" si="17"/>
        <v>57.693642382262844</v>
      </c>
      <c r="R47" s="26">
        <f t="shared" si="18"/>
        <v>28.131516705137738</v>
      </c>
      <c r="S47" s="26">
        <f t="shared" si="27"/>
        <v>27.7483366410695</v>
      </c>
      <c r="T47" s="27">
        <f t="shared" si="28"/>
        <v>614.93493095031806</v>
      </c>
      <c r="U47" s="27">
        <f t="shared" si="29"/>
        <v>54.922824242744696</v>
      </c>
      <c r="V47" s="27">
        <f t="shared" si="30"/>
        <v>1820.450167151535</v>
      </c>
      <c r="W47" s="27">
        <f t="shared" si="31"/>
        <v>764.46955283033981</v>
      </c>
      <c r="X47" s="15">
        <f t="shared" si="32"/>
        <v>0.87623863202008456</v>
      </c>
      <c r="Y47" s="15">
        <f t="shared" si="19"/>
        <v>0.80439427400817853</v>
      </c>
    </row>
    <row r="48" spans="1:25">
      <c r="A48" s="14">
        <f>'b（手動）計算用'!E51</f>
        <v>56</v>
      </c>
      <c r="B48" s="156">
        <f>'b（手動）計算用'!F51</f>
        <v>928.22183741806248</v>
      </c>
      <c r="C48" s="26">
        <f xml:space="preserve"> '樹高計算 '!N167</f>
        <v>22.231423066084648</v>
      </c>
      <c r="D48" s="26">
        <f>'b（手動）計算用'!G51</f>
        <v>22.231423066084648</v>
      </c>
      <c r="E48" s="26">
        <f t="shared" si="12"/>
        <v>30.466733290887333</v>
      </c>
      <c r="F48" s="26">
        <f t="shared" si="20"/>
        <v>10.76292819171934</v>
      </c>
      <c r="G48" s="26">
        <f t="shared" si="21"/>
        <v>58.274285707891764</v>
      </c>
      <c r="H48" s="26">
        <f t="shared" si="13"/>
        <v>28.272723638358588</v>
      </c>
      <c r="I48" s="26">
        <f t="shared" si="22"/>
        <v>27.888569524247181</v>
      </c>
      <c r="J48" s="27">
        <f t="shared" si="14"/>
        <v>0.33400275933555473</v>
      </c>
      <c r="K48" s="155">
        <f t="shared" si="23"/>
        <v>1827.2369947431744</v>
      </c>
      <c r="L48" s="27">
        <f t="shared" si="24"/>
        <v>627.20195249777566</v>
      </c>
      <c r="M48" s="155">
        <f>'b（手動）計算用'!L51</f>
        <v>0</v>
      </c>
      <c r="N48" s="155">
        <f t="shared" si="25"/>
        <v>928.22183741806248</v>
      </c>
      <c r="O48" s="26">
        <f t="shared" si="16"/>
        <v>30.466733290887333</v>
      </c>
      <c r="P48" s="26">
        <f t="shared" si="26"/>
        <v>10.76292819171934</v>
      </c>
      <c r="Q48" s="26">
        <f t="shared" si="17"/>
        <v>58.274285707891764</v>
      </c>
      <c r="R48" s="26">
        <f t="shared" si="18"/>
        <v>28.272723638358588</v>
      </c>
      <c r="S48" s="26">
        <f t="shared" si="27"/>
        <v>27.888569524247181</v>
      </c>
      <c r="T48" s="27">
        <f t="shared" si="28"/>
        <v>627.20195249777566</v>
      </c>
      <c r="U48" s="27">
        <f t="shared" si="29"/>
        <v>0</v>
      </c>
      <c r="V48" s="27">
        <f t="shared" si="30"/>
        <v>1795.7842965563427</v>
      </c>
      <c r="W48" s="27">
        <f t="shared" si="31"/>
        <v>775.50317715313645</v>
      </c>
      <c r="X48" s="15">
        <f t="shared" si="32"/>
        <v>0.80876774070768742</v>
      </c>
      <c r="Y48" s="15">
        <f t="shared" si="19"/>
        <v>0.80876774070768742</v>
      </c>
    </row>
    <row r="49" spans="1:25">
      <c r="A49" s="14">
        <f>'b（手動）計算用'!E52</f>
        <v>57</v>
      </c>
      <c r="B49" s="156">
        <f>'b（手動）計算用'!F52</f>
        <v>928.22183741806248</v>
      </c>
      <c r="C49" s="26">
        <f xml:space="preserve"> '樹高計算 '!N168</f>
        <v>22.448872079465712</v>
      </c>
      <c r="D49" s="26">
        <f>'b（手動）計算用'!G52</f>
        <v>22.448872079465712</v>
      </c>
      <c r="E49" s="26">
        <f t="shared" si="12"/>
        <v>30.466733290887333</v>
      </c>
      <c r="F49" s="26">
        <f t="shared" si="20"/>
        <v>10.865487966240723</v>
      </c>
      <c r="G49" s="26">
        <f t="shared" si="21"/>
        <v>58.842577848249306</v>
      </c>
      <c r="H49" s="26">
        <f t="shared" si="13"/>
        <v>28.410247285703814</v>
      </c>
      <c r="I49" s="26">
        <f t="shared" si="22"/>
        <v>28.025146580019907</v>
      </c>
      <c r="J49" s="27">
        <f t="shared" si="14"/>
        <v>0.33957212934306946</v>
      </c>
      <c r="K49" s="155">
        <f t="shared" si="23"/>
        <v>1819.0743936924644</v>
      </c>
      <c r="L49" s="27">
        <f t="shared" si="24"/>
        <v>639.35332151273576</v>
      </c>
      <c r="M49" s="155">
        <f>'b（手動）計算用'!L52</f>
        <v>0</v>
      </c>
      <c r="N49" s="155">
        <f t="shared" si="25"/>
        <v>928.22183741806248</v>
      </c>
      <c r="O49" s="26">
        <f t="shared" si="16"/>
        <v>30.466733290887333</v>
      </c>
      <c r="P49" s="26">
        <f t="shared" si="26"/>
        <v>10.865487966240723</v>
      </c>
      <c r="Q49" s="26">
        <f t="shared" si="17"/>
        <v>58.842577848249306</v>
      </c>
      <c r="R49" s="26">
        <f t="shared" si="18"/>
        <v>28.410247285703814</v>
      </c>
      <c r="S49" s="26">
        <f t="shared" si="27"/>
        <v>28.025146580019907</v>
      </c>
      <c r="T49" s="27">
        <f t="shared" si="28"/>
        <v>639.35332151273576</v>
      </c>
      <c r="U49" s="27">
        <f t="shared" si="29"/>
        <v>0</v>
      </c>
      <c r="V49" s="27">
        <f t="shared" si="30"/>
        <v>1772.0898206445661</v>
      </c>
      <c r="W49" s="27">
        <f t="shared" si="31"/>
        <v>786.39891692097581</v>
      </c>
      <c r="X49" s="15">
        <f t="shared" si="32"/>
        <v>0.81301399042616374</v>
      </c>
      <c r="Y49" s="15">
        <f t="shared" si="19"/>
        <v>0.81301399042616374</v>
      </c>
    </row>
    <row r="50" spans="1:25">
      <c r="A50" s="14">
        <f>'b（手動）計算用'!E53</f>
        <v>58</v>
      </c>
      <c r="B50" s="156">
        <f>'b（手動）計算用'!F53</f>
        <v>928.22183741806248</v>
      </c>
      <c r="C50" s="26">
        <f xml:space="preserve"> '樹高計算 '!N169</f>
        <v>22.662682528953709</v>
      </c>
      <c r="D50" s="26">
        <f>'b（手動）計算用'!G53</f>
        <v>22.662682528953709</v>
      </c>
      <c r="E50" s="26">
        <f t="shared" si="12"/>
        <v>30.466733290887333</v>
      </c>
      <c r="F50" s="26">
        <f t="shared" si="20"/>
        <v>10.96633161298276</v>
      </c>
      <c r="G50" s="26">
        <f t="shared" si="21"/>
        <v>59.398808211795291</v>
      </c>
      <c r="H50" s="26">
        <f t="shared" si="13"/>
        <v>28.544210422631821</v>
      </c>
      <c r="I50" s="26">
        <f t="shared" si="22"/>
        <v>28.158189602790443</v>
      </c>
      <c r="J50" s="27">
        <f t="shared" si="14"/>
        <v>0.34507606424624671</v>
      </c>
      <c r="K50" s="155">
        <f t="shared" si="23"/>
        <v>1811.079028412488</v>
      </c>
      <c r="L50" s="27">
        <f t="shared" si="24"/>
        <v>651.3870282665107</v>
      </c>
      <c r="M50" s="155">
        <f>'b（手動）計算用'!L53</f>
        <v>0</v>
      </c>
      <c r="N50" s="155">
        <f t="shared" si="25"/>
        <v>928.22183741806248</v>
      </c>
      <c r="O50" s="26">
        <f t="shared" si="16"/>
        <v>30.466733290887333</v>
      </c>
      <c r="P50" s="26">
        <f t="shared" si="26"/>
        <v>10.96633161298276</v>
      </c>
      <c r="Q50" s="26">
        <f t="shared" si="17"/>
        <v>59.398808211795291</v>
      </c>
      <c r="R50" s="26">
        <f t="shared" si="18"/>
        <v>28.544210422631821</v>
      </c>
      <c r="S50" s="26">
        <f t="shared" si="27"/>
        <v>28.158189602790443</v>
      </c>
      <c r="T50" s="27">
        <f t="shared" si="28"/>
        <v>651.3870282665107</v>
      </c>
      <c r="U50" s="27">
        <f t="shared" si="29"/>
        <v>0</v>
      </c>
      <c r="V50" s="27">
        <f t="shared" si="30"/>
        <v>1749.3150807602037</v>
      </c>
      <c r="W50" s="27">
        <f t="shared" si="31"/>
        <v>797.15703330897134</v>
      </c>
      <c r="X50" s="15">
        <f t="shared" si="32"/>
        <v>0.81713765424940887</v>
      </c>
      <c r="Y50" s="15">
        <f t="shared" si="19"/>
        <v>0.81713765424940887</v>
      </c>
    </row>
    <row r="51" spans="1:25">
      <c r="A51" s="14">
        <f>'b（手動）計算用'!E54</f>
        <v>59</v>
      </c>
      <c r="B51" s="156">
        <f>'b（手動）計算用'!F54</f>
        <v>928.22183741806248</v>
      </c>
      <c r="C51" s="26">
        <f xml:space="preserve"> '樹高計算 '!N170</f>
        <v>22.872909941523172</v>
      </c>
      <c r="D51" s="26">
        <f>'b（手動）計算用'!G54</f>
        <v>22.872909941523172</v>
      </c>
      <c r="E51" s="26">
        <f t="shared" si="12"/>
        <v>30.466733290887333</v>
      </c>
      <c r="F51" s="26">
        <f t="shared" si="20"/>
        <v>11.065485321229549</v>
      </c>
      <c r="G51" s="26">
        <f t="shared" si="21"/>
        <v>59.943257993897831</v>
      </c>
      <c r="H51" s="26">
        <f t="shared" si="13"/>
        <v>28.674730208507153</v>
      </c>
      <c r="I51" s="26">
        <f t="shared" si="22"/>
        <v>28.287814817161951</v>
      </c>
      <c r="J51" s="27">
        <f t="shared" si="14"/>
        <v>0.3505143940036573</v>
      </c>
      <c r="K51" s="155">
        <f t="shared" si="23"/>
        <v>1803.2476991268838</v>
      </c>
      <c r="L51" s="27">
        <f t="shared" si="24"/>
        <v>663.30124143815226</v>
      </c>
      <c r="M51" s="155">
        <f>'b（手動）計算用'!L54</f>
        <v>0</v>
      </c>
      <c r="N51" s="155">
        <f t="shared" si="25"/>
        <v>928.22183741806248</v>
      </c>
      <c r="O51" s="26">
        <f t="shared" si="16"/>
        <v>30.466733290887333</v>
      </c>
      <c r="P51" s="26">
        <f t="shared" si="26"/>
        <v>11.065485321229549</v>
      </c>
      <c r="Q51" s="26">
        <f t="shared" si="17"/>
        <v>59.943257993897831</v>
      </c>
      <c r="R51" s="26">
        <f t="shared" si="18"/>
        <v>28.674730208507153</v>
      </c>
      <c r="S51" s="26">
        <f t="shared" si="27"/>
        <v>28.287814817161951</v>
      </c>
      <c r="T51" s="27">
        <f t="shared" si="28"/>
        <v>663.30124143815226</v>
      </c>
      <c r="U51" s="27">
        <f t="shared" si="29"/>
        <v>0</v>
      </c>
      <c r="V51" s="27">
        <f t="shared" si="30"/>
        <v>1727.4119889143503</v>
      </c>
      <c r="W51" s="27">
        <f t="shared" si="31"/>
        <v>807.77784324191873</v>
      </c>
      <c r="X51" s="15">
        <f t="shared" si="32"/>
        <v>0.82114314843803204</v>
      </c>
      <c r="Y51" s="15">
        <f t="shared" si="19"/>
        <v>0.82114314843803204</v>
      </c>
    </row>
    <row r="52" spans="1:25">
      <c r="A52" s="14">
        <f>'b（手動）計算用'!E55</f>
        <v>60</v>
      </c>
      <c r="B52" s="156">
        <f>'b（手動）計算用'!F55</f>
        <v>928.22183741806248</v>
      </c>
      <c r="C52" s="26">
        <f xml:space="preserve"> '樹高計算 '!N171</f>
        <v>23.079608727449379</v>
      </c>
      <c r="D52" s="26">
        <f>'b（手動）計算用'!G55</f>
        <v>23.079608727449379</v>
      </c>
      <c r="E52" s="26">
        <f t="shared" si="12"/>
        <v>30.466733290887333</v>
      </c>
      <c r="F52" s="26">
        <f t="shared" si="20"/>
        <v>11.16297475357425</v>
      </c>
      <c r="G52" s="26">
        <f t="shared" si="21"/>
        <v>60.476200402622702</v>
      </c>
      <c r="H52" s="26">
        <f t="shared" si="13"/>
        <v>28.801918513538848</v>
      </c>
      <c r="I52" s="26">
        <f t="shared" si="22"/>
        <v>28.414133202157092</v>
      </c>
      <c r="J52" s="27">
        <f t="shared" si="14"/>
        <v>0.35588699524618805</v>
      </c>
      <c r="K52" s="155">
        <f t="shared" si="23"/>
        <v>1795.5772420105177</v>
      </c>
      <c r="L52" s="27">
        <f t="shared" si="24"/>
        <v>675.09429828657414</v>
      </c>
      <c r="M52" s="155">
        <f>'b（手動）計算用'!L55</f>
        <v>0</v>
      </c>
      <c r="N52" s="155">
        <f t="shared" si="25"/>
        <v>928.22183741806248</v>
      </c>
      <c r="O52" s="26">
        <f t="shared" si="16"/>
        <v>30.466733290887333</v>
      </c>
      <c r="P52" s="26">
        <f t="shared" si="26"/>
        <v>11.16297475357425</v>
      </c>
      <c r="Q52" s="26">
        <f t="shared" si="17"/>
        <v>60.476200402622702</v>
      </c>
      <c r="R52" s="26">
        <f t="shared" si="18"/>
        <v>28.801918513538848</v>
      </c>
      <c r="S52" s="26">
        <f t="shared" si="27"/>
        <v>28.414133202157092</v>
      </c>
      <c r="T52" s="27">
        <f t="shared" si="28"/>
        <v>675.09429828657414</v>
      </c>
      <c r="U52" s="27">
        <f t="shared" si="29"/>
        <v>0</v>
      </c>
      <c r="V52" s="27">
        <f t="shared" si="30"/>
        <v>1706.3357265669133</v>
      </c>
      <c r="W52" s="27">
        <f t="shared" si="31"/>
        <v>818.26171612683913</v>
      </c>
      <c r="X52" s="15">
        <f t="shared" si="32"/>
        <v>0.82503468631291488</v>
      </c>
      <c r="Y52" s="15">
        <f t="shared" si="19"/>
        <v>0.82503468631291488</v>
      </c>
    </row>
    <row r="53" spans="1:25">
      <c r="A53" s="14">
        <f>'b（手動）計算用'!E56</f>
        <v>61</v>
      </c>
      <c r="B53" s="156">
        <f>'b（手動）計算用'!F56</f>
        <v>928.22183741806248</v>
      </c>
      <c r="C53" s="26">
        <f xml:space="preserve"> '樹高計算 '!N172</f>
        <v>23.282832222400035</v>
      </c>
      <c r="D53" s="26">
        <f>'b（手動）計算用'!G56</f>
        <v>23.282832222400035</v>
      </c>
      <c r="E53" s="26">
        <f t="shared" si="12"/>
        <v>30.466733290887333</v>
      </c>
      <c r="F53" s="26">
        <f t="shared" si="20"/>
        <v>11.258825065771628</v>
      </c>
      <c r="G53" s="26">
        <f t="shared" si="21"/>
        <v>60.997900889310493</v>
      </c>
      <c r="H53" s="26">
        <f t="shared" si="13"/>
        <v>28.925882223890444</v>
      </c>
      <c r="I53" s="26">
        <f t="shared" si="22"/>
        <v>28.5372507937923</v>
      </c>
      <c r="J53" s="27">
        <f t="shared" si="14"/>
        <v>0.36119378841883165</v>
      </c>
      <c r="K53" s="155">
        <f t="shared" si="23"/>
        <v>1788.064532409581</v>
      </c>
      <c r="L53" s="27">
        <f t="shared" si="24"/>
        <v>686.7646954920225</v>
      </c>
      <c r="M53" s="155">
        <f>'b（手動）計算用'!L56</f>
        <v>0</v>
      </c>
      <c r="N53" s="155">
        <f t="shared" si="25"/>
        <v>928.22183741806248</v>
      </c>
      <c r="O53" s="26">
        <f t="shared" si="16"/>
        <v>30.466733290887333</v>
      </c>
      <c r="P53" s="26">
        <f t="shared" si="26"/>
        <v>11.258825065771628</v>
      </c>
      <c r="Q53" s="26">
        <f t="shared" si="17"/>
        <v>60.997900889310493</v>
      </c>
      <c r="R53" s="26">
        <f t="shared" si="18"/>
        <v>28.925882223890444</v>
      </c>
      <c r="S53" s="26">
        <f t="shared" si="27"/>
        <v>28.5372507937923</v>
      </c>
      <c r="T53" s="27">
        <f t="shared" si="28"/>
        <v>686.7646954920225</v>
      </c>
      <c r="U53" s="27">
        <f t="shared" si="29"/>
        <v>0</v>
      </c>
      <c r="V53" s="27">
        <f t="shared" si="30"/>
        <v>1686.0444730782892</v>
      </c>
      <c r="W53" s="27">
        <f t="shared" si="31"/>
        <v>828.60907085786425</v>
      </c>
      <c r="X53" s="15">
        <f t="shared" si="32"/>
        <v>0.82881628942465069</v>
      </c>
      <c r="Y53" s="15">
        <f t="shared" si="19"/>
        <v>0.82881628942465069</v>
      </c>
    </row>
    <row r="54" spans="1:25">
      <c r="A54" s="14">
        <f>'b（手動）計算用'!E57</f>
        <v>62</v>
      </c>
      <c r="B54" s="156">
        <f>'b（手動）計算用'!F57</f>
        <v>928.22183741806248</v>
      </c>
      <c r="C54" s="26">
        <f xml:space="preserve"> '樹高計算 '!N173</f>
        <v>23.482632728549</v>
      </c>
      <c r="D54" s="26">
        <f>'b（手動）計算用'!G57</f>
        <v>23.482632728549</v>
      </c>
      <c r="E54" s="26">
        <f t="shared" si="12"/>
        <v>30.466733290887333</v>
      </c>
      <c r="F54" s="26">
        <f t="shared" si="20"/>
        <v>11.353060926129322</v>
      </c>
      <c r="G54" s="26">
        <f t="shared" si="21"/>
        <v>61.508617381845482</v>
      </c>
      <c r="H54" s="26">
        <f t="shared" si="13"/>
        <v>29.046723526595542</v>
      </c>
      <c r="I54" s="26">
        <f t="shared" si="22"/>
        <v>28.657268967627193</v>
      </c>
      <c r="J54" s="27">
        <f t="shared" si="14"/>
        <v>0.36643473515329861</v>
      </c>
      <c r="K54" s="155">
        <f t="shared" si="23"/>
        <v>1780.7064874948126</v>
      </c>
      <c r="L54" s="27">
        <f t="shared" si="24"/>
        <v>698.31108061806879</v>
      </c>
      <c r="M54" s="155">
        <f>'b（手動）計算用'!L57</f>
        <v>0</v>
      </c>
      <c r="N54" s="155">
        <f t="shared" si="25"/>
        <v>928.22183741806248</v>
      </c>
      <c r="O54" s="26">
        <f t="shared" si="16"/>
        <v>30.466733290887333</v>
      </c>
      <c r="P54" s="26">
        <f t="shared" si="26"/>
        <v>11.353060926129322</v>
      </c>
      <c r="Q54" s="26">
        <f t="shared" si="17"/>
        <v>61.508617381845482</v>
      </c>
      <c r="R54" s="26">
        <f t="shared" si="18"/>
        <v>29.046723526595542</v>
      </c>
      <c r="S54" s="26">
        <f t="shared" si="27"/>
        <v>28.657268967627193</v>
      </c>
      <c r="T54" s="27">
        <f t="shared" si="28"/>
        <v>698.31108061806879</v>
      </c>
      <c r="U54" s="27">
        <f t="shared" si="29"/>
        <v>0</v>
      </c>
      <c r="V54" s="27">
        <f t="shared" si="30"/>
        <v>1666.4991605003329</v>
      </c>
      <c r="W54" s="27">
        <f t="shared" si="31"/>
        <v>838.82037306916516</v>
      </c>
      <c r="X54" s="15">
        <f t="shared" si="32"/>
        <v>0.83249179805089135</v>
      </c>
      <c r="Y54" s="15">
        <f t="shared" si="19"/>
        <v>0.83249179805089135</v>
      </c>
    </row>
    <row r="55" spans="1:25">
      <c r="A55" s="14">
        <f>'b（手動）計算用'!E58</f>
        <v>63</v>
      </c>
      <c r="B55" s="156">
        <f>'b（手動）計算用'!F58</f>
        <v>928.22183741806248</v>
      </c>
      <c r="C55" s="26">
        <f xml:space="preserve"> '樹高計算 '!N174</f>
        <v>23.679061554656627</v>
      </c>
      <c r="D55" s="26">
        <f>'b（手動）計算用'!G58</f>
        <v>23.679061554656627</v>
      </c>
      <c r="E55" s="26">
        <f t="shared" si="12"/>
        <v>30.466733290887333</v>
      </c>
      <c r="F55" s="26">
        <f t="shared" si="20"/>
        <v>11.445706534411729</v>
      </c>
      <c r="G55" s="26">
        <f t="shared" si="21"/>
        <v>62.008600518841547</v>
      </c>
      <c r="H55" s="26">
        <f t="shared" si="13"/>
        <v>29.164540175774206</v>
      </c>
      <c r="I55" s="26">
        <f t="shared" si="22"/>
        <v>28.774284702771794</v>
      </c>
      <c r="J55" s="27">
        <f t="shared" si="14"/>
        <v>0.37160983585071844</v>
      </c>
      <c r="K55" s="155">
        <f t="shared" si="23"/>
        <v>1773.5000684164386</v>
      </c>
      <c r="L55" s="27">
        <f t="shared" si="24"/>
        <v>709.73224414823119</v>
      </c>
      <c r="M55" s="155">
        <f>'b（手動）計算用'!L58</f>
        <v>0</v>
      </c>
      <c r="N55" s="155">
        <f t="shared" si="25"/>
        <v>928.22183741806248</v>
      </c>
      <c r="O55" s="26">
        <f t="shared" si="16"/>
        <v>30.466733290887333</v>
      </c>
      <c r="P55" s="26">
        <f t="shared" si="26"/>
        <v>11.445706534411729</v>
      </c>
      <c r="Q55" s="26">
        <f t="shared" si="17"/>
        <v>62.008600518841547</v>
      </c>
      <c r="R55" s="26">
        <f t="shared" si="18"/>
        <v>29.164540175774206</v>
      </c>
      <c r="S55" s="26">
        <f t="shared" si="27"/>
        <v>28.774284702771794</v>
      </c>
      <c r="T55" s="27">
        <f t="shared" si="28"/>
        <v>709.73224414823119</v>
      </c>
      <c r="U55" s="27">
        <f t="shared" si="29"/>
        <v>0</v>
      </c>
      <c r="V55" s="27">
        <f t="shared" si="30"/>
        <v>1647.6632517949647</v>
      </c>
      <c r="W55" s="27">
        <f t="shared" si="31"/>
        <v>848.89613261332408</v>
      </c>
      <c r="X55" s="15">
        <f t="shared" si="32"/>
        <v>0.83606488106303734</v>
      </c>
      <c r="Y55" s="15">
        <f t="shared" si="19"/>
        <v>0.83606488106303734</v>
      </c>
    </row>
    <row r="56" spans="1:25">
      <c r="A56" s="14">
        <f>'b（手動）計算用'!E59</f>
        <v>64</v>
      </c>
      <c r="B56" s="156">
        <f>'b（手動）計算用'!F59</f>
        <v>928.22183741806248</v>
      </c>
      <c r="C56" s="26">
        <f xml:space="preserve"> '樹高計算 '!N175</f>
        <v>23.872169055064809</v>
      </c>
      <c r="D56" s="26">
        <f>'b（手動）計算用'!G59</f>
        <v>23.872169055064809</v>
      </c>
      <c r="E56" s="26">
        <f t="shared" si="12"/>
        <v>30.466733290887333</v>
      </c>
      <c r="F56" s="26">
        <f t="shared" si="20"/>
        <v>11.536785640232017</v>
      </c>
      <c r="G56" s="26">
        <f t="shared" si="21"/>
        <v>62.498093883245502</v>
      </c>
      <c r="H56" s="26">
        <f t="shared" si="13"/>
        <v>29.279425741518615</v>
      </c>
      <c r="I56" s="26">
        <f t="shared" si="22"/>
        <v>28.88839082870831</v>
      </c>
      <c r="J56" s="27">
        <f t="shared" si="14"/>
        <v>0.37671912745539166</v>
      </c>
      <c r="K56" s="155">
        <f t="shared" si="23"/>
        <v>1766.4422820219431</v>
      </c>
      <c r="L56" s="27">
        <f t="shared" si="24"/>
        <v>721.02711205409912</v>
      </c>
      <c r="M56" s="155">
        <f>'b（手動）計算用'!L59</f>
        <v>0</v>
      </c>
      <c r="N56" s="155">
        <f t="shared" si="25"/>
        <v>928.22183741806248</v>
      </c>
      <c r="O56" s="26">
        <f t="shared" si="16"/>
        <v>30.466733290887333</v>
      </c>
      <c r="P56" s="26">
        <f t="shared" si="26"/>
        <v>11.536785640232017</v>
      </c>
      <c r="Q56" s="26">
        <f t="shared" si="17"/>
        <v>62.498093883245502</v>
      </c>
      <c r="R56" s="26">
        <f t="shared" si="18"/>
        <v>29.279425741518615</v>
      </c>
      <c r="S56" s="26">
        <f t="shared" si="27"/>
        <v>28.88839082870831</v>
      </c>
      <c r="T56" s="27">
        <f t="shared" si="28"/>
        <v>721.02711205409912</v>
      </c>
      <c r="U56" s="27">
        <f t="shared" si="29"/>
        <v>0</v>
      </c>
      <c r="V56" s="27">
        <f t="shared" si="30"/>
        <v>1629.5025399296285</v>
      </c>
      <c r="W56" s="27">
        <f t="shared" si="31"/>
        <v>858.83690124411373</v>
      </c>
      <c r="X56" s="15">
        <f t="shared" si="32"/>
        <v>0.83953904520126821</v>
      </c>
      <c r="Y56" s="15">
        <f t="shared" si="19"/>
        <v>0.83953904520126821</v>
      </c>
    </row>
    <row r="57" spans="1:25">
      <c r="A57" s="14">
        <f>'b（手動）計算用'!E60</f>
        <v>65</v>
      </c>
      <c r="B57" s="156">
        <f>'b（手動）計算用'!F60</f>
        <v>928.22183741806248</v>
      </c>
      <c r="C57" s="26">
        <f xml:space="preserve"> '樹高計算 '!N176</f>
        <v>24.062004667559098</v>
      </c>
      <c r="D57" s="26">
        <f>'b（手動）計算用'!G60</f>
        <v>24.062004667559098</v>
      </c>
      <c r="E57" s="26">
        <f t="shared" si="12"/>
        <v>30.466733290887333</v>
      </c>
      <c r="F57" s="26">
        <f t="shared" si="20"/>
        <v>11.626321560909773</v>
      </c>
      <c r="G57" s="26">
        <f t="shared" si="21"/>
        <v>62.977334234098002</v>
      </c>
      <c r="H57" s="26">
        <f t="shared" si="13"/>
        <v>29.391469842702872</v>
      </c>
      <c r="I57" s="26">
        <f t="shared" si="22"/>
        <v>28.99967625617175</v>
      </c>
      <c r="J57" s="27">
        <f t="shared" si="14"/>
        <v>0.38176268140209946</v>
      </c>
      <c r="K57" s="155">
        <f t="shared" si="23"/>
        <v>1759.5301821911498</v>
      </c>
      <c r="L57" s="27">
        <f t="shared" si="24"/>
        <v>732.19473885451475</v>
      </c>
      <c r="M57" s="155">
        <f>'b（手動）計算用'!L60</f>
        <v>0</v>
      </c>
      <c r="N57" s="155">
        <f t="shared" si="25"/>
        <v>928.22183741806248</v>
      </c>
      <c r="O57" s="26">
        <f t="shared" si="16"/>
        <v>30.466733290887333</v>
      </c>
      <c r="P57" s="26">
        <f t="shared" si="26"/>
        <v>11.626321560909773</v>
      </c>
      <c r="Q57" s="26">
        <f t="shared" si="17"/>
        <v>62.977334234098002</v>
      </c>
      <c r="R57" s="26">
        <f t="shared" si="18"/>
        <v>29.391469842702872</v>
      </c>
      <c r="S57" s="26">
        <f t="shared" si="27"/>
        <v>28.99967625617175</v>
      </c>
      <c r="T57" s="27">
        <f t="shared" si="28"/>
        <v>732.19473885451475</v>
      </c>
      <c r="U57" s="27">
        <f t="shared" si="29"/>
        <v>0</v>
      </c>
      <c r="V57" s="27">
        <f t="shared" si="30"/>
        <v>1611.9849656102199</v>
      </c>
      <c r="W57" s="27">
        <f t="shared" si="31"/>
        <v>868.64327048414577</v>
      </c>
      <c r="X57" s="15">
        <f t="shared" si="32"/>
        <v>0.84291764379458067</v>
      </c>
      <c r="Y57" s="15">
        <f t="shared" si="19"/>
        <v>0.84291764379458067</v>
      </c>
    </row>
    <row r="58" spans="1:25">
      <c r="A58" s="14">
        <f>'b（手動）計算用'!E61</f>
        <v>66</v>
      </c>
      <c r="B58" s="156">
        <f>'b（手動）計算用'!F61</f>
        <v>928.22183741806248</v>
      </c>
      <c r="C58" s="26">
        <f xml:space="preserve"> '樹高計算 '!N177</f>
        <v>24.248616950054153</v>
      </c>
      <c r="D58" s="26">
        <f>'b（手動）計算用'!G61</f>
        <v>24.248616950054153</v>
      </c>
      <c r="E58" s="26">
        <f t="shared" si="12"/>
        <v>30.466733290887333</v>
      </c>
      <c r="F58" s="26">
        <f t="shared" si="20"/>
        <v>11.714337198773688</v>
      </c>
      <c r="G58" s="26">
        <f t="shared" si="21"/>
        <v>63.44655173540027</v>
      </c>
      <c r="H58" s="26">
        <f t="shared" si="13"/>
        <v>29.500758364868428</v>
      </c>
      <c r="I58" s="26">
        <f t="shared" si="22"/>
        <v>29.108226193231079</v>
      </c>
      <c r="J58" s="27">
        <f t="shared" si="14"/>
        <v>0.3867406017209058</v>
      </c>
      <c r="K58" s="155">
        <f t="shared" si="23"/>
        <v>1752.7608708371167</v>
      </c>
      <c r="L58" s="27">
        <f t="shared" si="24"/>
        <v>743.23430112791868</v>
      </c>
      <c r="M58" s="155">
        <f>'b（手動）計算用'!L61</f>
        <v>0</v>
      </c>
      <c r="N58" s="155">
        <f t="shared" si="25"/>
        <v>928.22183741806248</v>
      </c>
      <c r="O58" s="26">
        <f t="shared" si="16"/>
        <v>30.466733290887333</v>
      </c>
      <c r="P58" s="26">
        <f t="shared" si="26"/>
        <v>11.714337198773688</v>
      </c>
      <c r="Q58" s="26">
        <f t="shared" si="17"/>
        <v>63.44655173540027</v>
      </c>
      <c r="R58" s="26">
        <f t="shared" si="18"/>
        <v>29.500758364868428</v>
      </c>
      <c r="S58" s="26">
        <f t="shared" si="27"/>
        <v>29.108226193231079</v>
      </c>
      <c r="T58" s="27">
        <f t="shared" si="28"/>
        <v>743.23430112791868</v>
      </c>
      <c r="U58" s="27">
        <f t="shared" si="29"/>
        <v>0</v>
      </c>
      <c r="V58" s="27">
        <f t="shared" si="30"/>
        <v>1595.0804516814767</v>
      </c>
      <c r="W58" s="27">
        <f t="shared" si="31"/>
        <v>878.31586965923486</v>
      </c>
      <c r="X58" s="15">
        <f t="shared" si="32"/>
        <v>0.8462038849602882</v>
      </c>
      <c r="Y58" s="15">
        <f t="shared" si="19"/>
        <v>0.8462038849602882</v>
      </c>
    </row>
    <row r="59" spans="1:25">
      <c r="A59" s="14">
        <f>'b（手動）計算用'!E62</f>
        <v>67</v>
      </c>
      <c r="B59" s="156">
        <f>'b（手動）計算用'!F62</f>
        <v>928.22183741806248</v>
      </c>
      <c r="C59" s="26">
        <f xml:space="preserve"> '樹高計算 '!N178</f>
        <v>24.432053616063651</v>
      </c>
      <c r="D59" s="26">
        <f>'b（手動）計算用'!G62</f>
        <v>24.432053616063651</v>
      </c>
      <c r="E59" s="26">
        <f t="shared" si="12"/>
        <v>30.466733290887333</v>
      </c>
      <c r="F59" s="26">
        <f t="shared" si="20"/>
        <v>11.80085505789094</v>
      </c>
      <c r="G59" s="26">
        <f t="shared" si="21"/>
        <v>63.905970181211323</v>
      </c>
      <c r="H59" s="26">
        <f t="shared" si="13"/>
        <v>29.607373664242349</v>
      </c>
      <c r="I59" s="26">
        <f t="shared" si="22"/>
        <v>29.214122347619142</v>
      </c>
      <c r="J59" s="27">
        <f t="shared" si="14"/>
        <v>0.3916530232846806</v>
      </c>
      <c r="K59" s="155">
        <f t="shared" si="23"/>
        <v>1746.131498616051</v>
      </c>
      <c r="L59" s="27">
        <f t="shared" si="24"/>
        <v>754.14509144237525</v>
      </c>
      <c r="M59" s="155">
        <f>'b（手動）計算用'!L62</f>
        <v>0</v>
      </c>
      <c r="N59" s="155">
        <f t="shared" si="25"/>
        <v>928.22183741806248</v>
      </c>
      <c r="O59" s="26">
        <f t="shared" si="16"/>
        <v>30.466733290887333</v>
      </c>
      <c r="P59" s="26">
        <f t="shared" si="26"/>
        <v>11.80085505789094</v>
      </c>
      <c r="Q59" s="26">
        <f t="shared" si="17"/>
        <v>63.905970181211323</v>
      </c>
      <c r="R59" s="26">
        <f t="shared" si="18"/>
        <v>29.607373664242349</v>
      </c>
      <c r="S59" s="26">
        <f t="shared" si="27"/>
        <v>29.214122347619142</v>
      </c>
      <c r="T59" s="27">
        <f t="shared" si="28"/>
        <v>754.14509144237525</v>
      </c>
      <c r="U59" s="27">
        <f t="shared" si="29"/>
        <v>0</v>
      </c>
      <c r="V59" s="27">
        <f t="shared" si="30"/>
        <v>1578.7607524584766</v>
      </c>
      <c r="W59" s="27">
        <f t="shared" si="31"/>
        <v>887.85536408262828</v>
      </c>
      <c r="X59" s="15">
        <f t="shared" si="32"/>
        <v>0.84940083931529942</v>
      </c>
      <c r="Y59" s="15">
        <f t="shared" si="19"/>
        <v>0.84940083931529942</v>
      </c>
    </row>
    <row r="60" spans="1:25">
      <c r="A60" s="14">
        <f>'b（手動）計算用'!E63</f>
        <v>68</v>
      </c>
      <c r="B60" s="156">
        <f>'b（手動）計算用'!F63</f>
        <v>928.22183741806248</v>
      </c>
      <c r="C60" s="26">
        <f xml:space="preserve"> '樹高計算 '!N179</f>
        <v>24.612361568920402</v>
      </c>
      <c r="D60" s="26">
        <f>'b（手動）計算用'!G63</f>
        <v>24.612361568920402</v>
      </c>
      <c r="E60" s="26">
        <f t="shared" si="12"/>
        <v>30.466733290887333</v>
      </c>
      <c r="F60" s="26">
        <f t="shared" si="20"/>
        <v>11.885897260207095</v>
      </c>
      <c r="G60" s="26">
        <f t="shared" si="21"/>
        <v>64.355807216260501</v>
      </c>
      <c r="H60" s="26">
        <f t="shared" si="13"/>
        <v>29.711394758861566</v>
      </c>
      <c r="I60" s="26">
        <f t="shared" si="22"/>
        <v>29.317443116276248</v>
      </c>
      <c r="J60" s="27">
        <f t="shared" si="14"/>
        <v>0.39650011018580045</v>
      </c>
      <c r="K60" s="155">
        <f t="shared" si="23"/>
        <v>1739.6392653846497</v>
      </c>
      <c r="L60" s="27">
        <f t="shared" si="24"/>
        <v>764.92651267016663</v>
      </c>
      <c r="M60" s="155">
        <f>'b（手動）計算用'!L63</f>
        <v>0</v>
      </c>
      <c r="N60" s="155">
        <f t="shared" si="25"/>
        <v>928.22183741806248</v>
      </c>
      <c r="O60" s="26">
        <f t="shared" si="16"/>
        <v>30.466733290887333</v>
      </c>
      <c r="P60" s="26">
        <f t="shared" si="26"/>
        <v>11.885897260207095</v>
      </c>
      <c r="Q60" s="26">
        <f t="shared" si="17"/>
        <v>64.355807216260501</v>
      </c>
      <c r="R60" s="26">
        <f t="shared" si="18"/>
        <v>29.711394758861566</v>
      </c>
      <c r="S60" s="26">
        <f t="shared" si="27"/>
        <v>29.317443116276248</v>
      </c>
      <c r="T60" s="27">
        <f t="shared" si="28"/>
        <v>764.92651267016663</v>
      </c>
      <c r="U60" s="27">
        <f t="shared" si="29"/>
        <v>0</v>
      </c>
      <c r="V60" s="27">
        <f t="shared" si="30"/>
        <v>1562.9993164557025</v>
      </c>
      <c r="W60" s="27">
        <f t="shared" si="31"/>
        <v>897.26245337352907</v>
      </c>
      <c r="X60" s="15">
        <f t="shared" si="32"/>
        <v>0.85251144722950845</v>
      </c>
      <c r="Y60" s="15">
        <f t="shared" si="19"/>
        <v>0.85251144722950845</v>
      </c>
    </row>
    <row r="61" spans="1:25">
      <c r="A61" s="14">
        <f>'b（手動）計算用'!E64</f>
        <v>69</v>
      </c>
      <c r="B61" s="156">
        <f>'b（手動）計算用'!F64</f>
        <v>928.22183741806248</v>
      </c>
      <c r="C61" s="26">
        <f xml:space="preserve"> '樹高計算 '!N180</f>
        <v>24.789586934717246</v>
      </c>
      <c r="D61" s="26">
        <f>'b（手動）計算用'!G64</f>
        <v>24.789586934717246</v>
      </c>
      <c r="E61" s="26">
        <f t="shared" si="12"/>
        <v>30.466733290887333</v>
      </c>
      <c r="F61" s="26">
        <f t="shared" si="20"/>
        <v>11.969485561082674</v>
      </c>
      <c r="G61" s="26">
        <f t="shared" si="21"/>
        <v>64.796274551488779</v>
      </c>
      <c r="H61" s="26">
        <f t="shared" si="13"/>
        <v>29.812897507697539</v>
      </c>
      <c r="I61" s="26">
        <f t="shared" si="22"/>
        <v>29.418263762994304</v>
      </c>
      <c r="J61" s="27">
        <f t="shared" si="14"/>
        <v>0.40128205422956603</v>
      </c>
      <c r="K61" s="155">
        <f t="shared" si="23"/>
        <v>1733.2814204390702</v>
      </c>
      <c r="L61" s="27">
        <f t="shared" si="24"/>
        <v>775.57807265599365</v>
      </c>
      <c r="M61" s="155">
        <f>'b（手動）計算用'!L64</f>
        <v>0</v>
      </c>
      <c r="N61" s="155">
        <f t="shared" si="25"/>
        <v>928.22183741806248</v>
      </c>
      <c r="O61" s="26">
        <f t="shared" si="16"/>
        <v>30.466733290887333</v>
      </c>
      <c r="P61" s="26">
        <f t="shared" si="26"/>
        <v>11.969485561082674</v>
      </c>
      <c r="Q61" s="26">
        <f t="shared" si="17"/>
        <v>64.796274551488779</v>
      </c>
      <c r="R61" s="26">
        <f t="shared" si="18"/>
        <v>29.812897507697539</v>
      </c>
      <c r="S61" s="26">
        <f t="shared" si="27"/>
        <v>29.418263762994304</v>
      </c>
      <c r="T61" s="27">
        <f t="shared" si="28"/>
        <v>775.57807265599365</v>
      </c>
      <c r="U61" s="27">
        <f t="shared" si="29"/>
        <v>0</v>
      </c>
      <c r="V61" s="27">
        <f t="shared" si="30"/>
        <v>1547.7711611569619</v>
      </c>
      <c r="W61" s="27">
        <f t="shared" si="31"/>
        <v>906.53786989545745</v>
      </c>
      <c r="X61" s="15">
        <f t="shared" si="32"/>
        <v>0.85553852564971589</v>
      </c>
      <c r="Y61" s="15">
        <f t="shared" si="19"/>
        <v>0.85553852564971589</v>
      </c>
    </row>
    <row r="62" spans="1:25">
      <c r="A62" s="14">
        <f>'b（手動）計算用'!E65</f>
        <v>70</v>
      </c>
      <c r="B62" s="156">
        <f>'b（手動）計算用'!F65</f>
        <v>928.22183741806248</v>
      </c>
      <c r="C62" s="26">
        <f xml:space="preserve"> '樹高計算 '!N181</f>
        <v>24.963775093944498</v>
      </c>
      <c r="D62" s="26">
        <f>'b（手動）計算用'!G65</f>
        <v>24.963775093944498</v>
      </c>
      <c r="E62" s="26">
        <f t="shared" si="12"/>
        <v>30.466733290887333</v>
      </c>
      <c r="F62" s="26">
        <f t="shared" si="20"/>
        <v>12.051641364214946</v>
      </c>
      <c r="G62" s="26">
        <f t="shared" si="21"/>
        <v>65.227578174054159</v>
      </c>
      <c r="H62" s="26">
        <f t="shared" si="13"/>
        <v>29.911954778606791</v>
      </c>
      <c r="I62" s="26">
        <f t="shared" si="22"/>
        <v>29.51665658497987</v>
      </c>
      <c r="J62" s="27">
        <f t="shared" si="14"/>
        <v>0.40599907353293513</v>
      </c>
      <c r="K62" s="155">
        <f t="shared" si="23"/>
        <v>1727.055262565857</v>
      </c>
      <c r="L62" s="27">
        <f t="shared" si="24"/>
        <v>786.09937920999516</v>
      </c>
      <c r="M62" s="155">
        <f>'b（手動）計算用'!L65</f>
        <v>0</v>
      </c>
      <c r="N62" s="155">
        <f t="shared" si="25"/>
        <v>928.22183741806248</v>
      </c>
      <c r="O62" s="26">
        <f t="shared" si="16"/>
        <v>30.466733290887333</v>
      </c>
      <c r="P62" s="26">
        <f t="shared" si="26"/>
        <v>12.051641364214946</v>
      </c>
      <c r="Q62" s="26">
        <f t="shared" si="17"/>
        <v>65.227578174054159</v>
      </c>
      <c r="R62" s="26">
        <f t="shared" si="18"/>
        <v>29.911954778606791</v>
      </c>
      <c r="S62" s="26">
        <f t="shared" si="27"/>
        <v>29.51665658497987</v>
      </c>
      <c r="T62" s="27">
        <f t="shared" si="28"/>
        <v>786.09937920999516</v>
      </c>
      <c r="U62" s="27">
        <f t="shared" si="29"/>
        <v>0</v>
      </c>
      <c r="V62" s="27">
        <f t="shared" si="30"/>
        <v>1533.0527586235178</v>
      </c>
      <c r="W62" s="27">
        <f t="shared" si="31"/>
        <v>915.68237730116368</v>
      </c>
      <c r="X62" s="15">
        <f t="shared" si="32"/>
        <v>0.85848477452072958</v>
      </c>
      <c r="Y62" s="15">
        <f t="shared" si="19"/>
        <v>0.85848477452072958</v>
      </c>
    </row>
    <row r="63" spans="1:25">
      <c r="A63" s="14">
        <f>'b（手動）計算用'!E66</f>
        <v>71</v>
      </c>
      <c r="B63" s="156">
        <f>'b（手動）計算用'!F66</f>
        <v>928.22183741806248</v>
      </c>
      <c r="C63" s="26">
        <f xml:space="preserve"> '樹高計算 '!N182</f>
        <v>25.134970711804797</v>
      </c>
      <c r="D63" s="26">
        <f>'b（手動）計算用'!G66</f>
        <v>25.134970711804797</v>
      </c>
      <c r="E63" s="26">
        <f t="shared" si="12"/>
        <v>30.466733290887333</v>
      </c>
      <c r="F63" s="26">
        <f t="shared" si="20"/>
        <v>12.132385735935927</v>
      </c>
      <c r="G63" s="26">
        <f t="shared" si="21"/>
        <v>65.649918551435533</v>
      </c>
      <c r="H63" s="26">
        <f t="shared" si="13"/>
        <v>30.008636605868304</v>
      </c>
      <c r="I63" s="26">
        <f t="shared" si="22"/>
        <v>29.612691069090776</v>
      </c>
      <c r="J63" s="27">
        <f t="shared" si="14"/>
        <v>0.41065141121811832</v>
      </c>
      <c r="K63" s="155">
        <f t="shared" si="23"/>
        <v>1720.9581399317719</v>
      </c>
      <c r="L63" s="27">
        <f t="shared" si="24"/>
        <v>796.49013539879184</v>
      </c>
      <c r="M63" s="155">
        <f>'b（手動）計算用'!L66</f>
        <v>0</v>
      </c>
      <c r="N63" s="155">
        <f t="shared" si="25"/>
        <v>928.22183741806248</v>
      </c>
      <c r="O63" s="26">
        <f t="shared" si="16"/>
        <v>30.466733290887333</v>
      </c>
      <c r="P63" s="26">
        <f t="shared" si="26"/>
        <v>12.132385735935927</v>
      </c>
      <c r="Q63" s="26">
        <f t="shared" si="17"/>
        <v>65.649918551435533</v>
      </c>
      <c r="R63" s="26">
        <f t="shared" si="18"/>
        <v>30.008636605868304</v>
      </c>
      <c r="S63" s="26">
        <f t="shared" si="27"/>
        <v>29.612691069090776</v>
      </c>
      <c r="T63" s="27">
        <f t="shared" si="28"/>
        <v>796.49013539879184</v>
      </c>
      <c r="U63" s="27">
        <f t="shared" si="29"/>
        <v>0</v>
      </c>
      <c r="V63" s="27">
        <f t="shared" si="30"/>
        <v>1518.821930872582</v>
      </c>
      <c r="W63" s="27">
        <f t="shared" si="31"/>
        <v>924.69676917184916</v>
      </c>
      <c r="X63" s="15">
        <f t="shared" si="32"/>
        <v>0.86135278282860428</v>
      </c>
      <c r="Y63" s="15">
        <f t="shared" si="19"/>
        <v>0.86135278282860428</v>
      </c>
    </row>
    <row r="64" spans="1:25">
      <c r="A64" s="14">
        <f>'b（手動）計算用'!E67</f>
        <v>72</v>
      </c>
      <c r="B64" s="156">
        <f>'b（手動）計算用'!F67</f>
        <v>928.22183741806248</v>
      </c>
      <c r="C64" s="26">
        <f xml:space="preserve"> '樹高計算 '!N183</f>
        <v>25.303217767191139</v>
      </c>
      <c r="D64" s="26">
        <f>'b（手動）計算用'!G67</f>
        <v>25.303217767191139</v>
      </c>
      <c r="E64" s="26">
        <f t="shared" si="12"/>
        <v>30.466733290887333</v>
      </c>
      <c r="F64" s="26">
        <f t="shared" si="20"/>
        <v>12.211739418879851</v>
      </c>
      <c r="G64" s="26">
        <f t="shared" si="21"/>
        <v>66.063490829355686</v>
      </c>
      <c r="H64" s="26">
        <f t="shared" si="13"/>
        <v>30.103010338010083</v>
      </c>
      <c r="I64" s="26">
        <f t="shared" si="22"/>
        <v>29.706434038442588</v>
      </c>
      <c r="J64" s="27">
        <f t="shared" si="14"/>
        <v>0.41523933419146075</v>
      </c>
      <c r="K64" s="155">
        <f t="shared" si="23"/>
        <v>1714.9874498364118</v>
      </c>
      <c r="L64" s="27">
        <f t="shared" si="24"/>
        <v>806.75013510965039</v>
      </c>
      <c r="M64" s="155">
        <f>'b（手動）計算用'!L67</f>
        <v>0</v>
      </c>
      <c r="N64" s="155">
        <f t="shared" si="25"/>
        <v>928.22183741806248</v>
      </c>
      <c r="O64" s="26">
        <f t="shared" si="16"/>
        <v>30.466733290887333</v>
      </c>
      <c r="P64" s="26">
        <f t="shared" si="26"/>
        <v>12.211739418879851</v>
      </c>
      <c r="Q64" s="26">
        <f t="shared" si="17"/>
        <v>66.063490829355686</v>
      </c>
      <c r="R64" s="26">
        <f t="shared" si="18"/>
        <v>30.103010338010083</v>
      </c>
      <c r="S64" s="26">
        <f t="shared" si="27"/>
        <v>29.706434038442588</v>
      </c>
      <c r="T64" s="27">
        <f t="shared" si="28"/>
        <v>806.75013510965039</v>
      </c>
      <c r="U64" s="27">
        <f t="shared" si="29"/>
        <v>0</v>
      </c>
      <c r="V64" s="27">
        <f t="shared" si="30"/>
        <v>1505.0577540764048</v>
      </c>
      <c r="W64" s="27">
        <f t="shared" si="31"/>
        <v>933.58186773942805</v>
      </c>
      <c r="X64" s="15">
        <f t="shared" si="32"/>
        <v>0.86414503428940026</v>
      </c>
      <c r="Y64" s="15">
        <f t="shared" si="19"/>
        <v>0.86414503428940026</v>
      </c>
    </row>
    <row r="65" spans="1:25">
      <c r="A65" s="14">
        <f>'b（手動）計算用'!E68</f>
        <v>73</v>
      </c>
      <c r="B65" s="156">
        <f>'b（手動）計算用'!F68</f>
        <v>928.22183741806248</v>
      </c>
      <c r="C65" s="26">
        <f xml:space="preserve"> '樹高計算 '!N184</f>
        <v>25.468559580319468</v>
      </c>
      <c r="D65" s="26">
        <f>'b（手動）計算用'!G68</f>
        <v>25.468559580319468</v>
      </c>
      <c r="E65" s="26">
        <f t="shared" si="12"/>
        <v>30.466733290887333</v>
      </c>
      <c r="F65" s="26">
        <f t="shared" si="20"/>
        <v>12.28972284501608</v>
      </c>
      <c r="G65" s="26">
        <f t="shared" si="21"/>
        <v>66.468485023323524</v>
      </c>
      <c r="H65" s="26">
        <f t="shared" si="13"/>
        <v>30.195140776575162</v>
      </c>
      <c r="I65" s="26">
        <f t="shared" si="22"/>
        <v>29.797949790029755</v>
      </c>
      <c r="J65" s="27">
        <f t="shared" si="14"/>
        <v>0.41976313199888876</v>
      </c>
      <c r="K65" s="155">
        <f t="shared" si="23"/>
        <v>1709.1406383487185</v>
      </c>
      <c r="L65" s="27">
        <f t="shared" si="24"/>
        <v>816.87925886474829</v>
      </c>
      <c r="M65" s="155">
        <f>'b（手動）計算用'!L68</f>
        <v>0</v>
      </c>
      <c r="N65" s="155">
        <f t="shared" si="25"/>
        <v>928.22183741806248</v>
      </c>
      <c r="O65" s="26">
        <f t="shared" si="16"/>
        <v>30.466733290887333</v>
      </c>
      <c r="P65" s="26">
        <f t="shared" si="26"/>
        <v>12.28972284501608</v>
      </c>
      <c r="Q65" s="26">
        <f t="shared" si="17"/>
        <v>66.468485023323524</v>
      </c>
      <c r="R65" s="26">
        <f t="shared" si="18"/>
        <v>30.195140776575162</v>
      </c>
      <c r="S65" s="26">
        <f t="shared" si="27"/>
        <v>29.797949790029755</v>
      </c>
      <c r="T65" s="27">
        <f t="shared" si="28"/>
        <v>816.87925886474829</v>
      </c>
      <c r="U65" s="27">
        <f t="shared" si="29"/>
        <v>0</v>
      </c>
      <c r="V65" s="27">
        <f t="shared" si="30"/>
        <v>1491.7404707356877</v>
      </c>
      <c r="W65" s="27">
        <f t="shared" si="31"/>
        <v>942.33852268157534</v>
      </c>
      <c r="X65" s="15">
        <f t="shared" si="32"/>
        <v>0.86686391270536978</v>
      </c>
      <c r="Y65" s="15">
        <f t="shared" si="19"/>
        <v>0.86686391270536978</v>
      </c>
    </row>
    <row r="66" spans="1:25">
      <c r="A66" s="14">
        <f>'b（手動）計算用'!E69</f>
        <v>74</v>
      </c>
      <c r="B66" s="156">
        <f>'b（手動）計算用'!F69</f>
        <v>928.22183741806248</v>
      </c>
      <c r="C66" s="26">
        <f xml:space="preserve"> '樹高計算 '!N185</f>
        <v>25.631038839011826</v>
      </c>
      <c r="D66" s="26">
        <f>'b（手動）計算用'!G69</f>
        <v>25.631038839011826</v>
      </c>
      <c r="E66" s="26">
        <f t="shared" si="12"/>
        <v>30.466733290887333</v>
      </c>
      <c r="F66" s="26">
        <f t="shared" ref="F66:F97" si="33">$AB$11+$AB$12*D66+$AB$13*E66*D66/100</f>
        <v>12.366356148045545</v>
      </c>
      <c r="G66" s="26">
        <f t="shared" ref="G66:G97" si="34">L66/F66</f>
        <v>66.865086203657512</v>
      </c>
      <c r="H66" s="26">
        <f t="shared" si="13"/>
        <v>30.28509030642773</v>
      </c>
      <c r="I66" s="26">
        <f t="shared" ref="I66:I97" si="35">$AB$15+$AB$16*H66+$AB$17*E66*D66/100</f>
        <v>29.88730022395697</v>
      </c>
      <c r="J66" s="27">
        <f t="shared" si="14"/>
        <v>0.42422311574994404</v>
      </c>
      <c r="K66" s="155">
        <f t="shared" ref="K66:K97" si="36">1/(1/$AB$29-J66/($AB$26*$AB$29^$AB$27))</f>
        <v>1703.41519984608</v>
      </c>
      <c r="L66" s="27">
        <f t="shared" ref="L66:L97" si="37">($AB$2*D66^$AB$3+$AB$4*D66^$AB$5/B66)^-1</f>
        <v>826.8774698641954</v>
      </c>
      <c r="M66" s="155">
        <f>'b（手動）計算用'!L69</f>
        <v>0</v>
      </c>
      <c r="N66" s="155">
        <f t="shared" ref="N66:N97" si="38">B66-M66</f>
        <v>928.22183741806248</v>
      </c>
      <c r="O66" s="26">
        <f t="shared" si="16"/>
        <v>30.466733290887333</v>
      </c>
      <c r="P66" s="26">
        <f t="shared" ref="P66:P97" si="39">$AB$11+$AB$12*D66+$AB$13*O66*D66/100</f>
        <v>12.366356148045545</v>
      </c>
      <c r="Q66" s="26">
        <f t="shared" si="17"/>
        <v>66.865086203657512</v>
      </c>
      <c r="R66" s="26">
        <f t="shared" si="18"/>
        <v>30.28509030642773</v>
      </c>
      <c r="S66" s="26">
        <f t="shared" ref="S66:S97" si="40">$AB$15+$AB$16*R66+$AB$17*O66*D66/100</f>
        <v>29.88730022395697</v>
      </c>
      <c r="T66" s="27">
        <f t="shared" ref="T66:T97" si="41">($AB$2*D66^$AB$3+$AB$4*D66^$AB$5/N66)^-1</f>
        <v>826.8774698641954</v>
      </c>
      <c r="U66" s="27">
        <f t="shared" ref="U66:U97" si="42">L66-T66</f>
        <v>0</v>
      </c>
      <c r="V66" s="27">
        <f t="shared" ref="V66:V97" si="43">$AB$22*D66^$AB$21</f>
        <v>1478.8514090722115</v>
      </c>
      <c r="W66" s="27">
        <f t="shared" ref="W66:W97" si="44">($AB$2*D66^$AB$3+$AB$4*D66^$AB$5/V66)^-1</f>
        <v>950.96760998016168</v>
      </c>
      <c r="X66" s="15">
        <f t="shared" ref="X66:X97" si="45">L66/W66</f>
        <v>0.86951170700907998</v>
      </c>
      <c r="Y66" s="15">
        <f t="shared" si="19"/>
        <v>0.86951170700907998</v>
      </c>
    </row>
    <row r="67" spans="1:25">
      <c r="A67" s="14">
        <f>'b（手動）計算用'!E70</f>
        <v>75</v>
      </c>
      <c r="B67" s="156">
        <f>'b（手動）計算用'!F70</f>
        <v>928.22183741806248</v>
      </c>
      <c r="C67" s="26">
        <f xml:space="preserve"> '樹高計算 '!N186</f>
        <v>25.790697623631363</v>
      </c>
      <c r="D67" s="26">
        <f>'b（手動）計算用'!G70</f>
        <v>25.790697623631363</v>
      </c>
      <c r="E67" s="26">
        <f t="shared" ref="E67:E112" si="46">SQRT(B67)</f>
        <v>30.466733290887333</v>
      </c>
      <c r="F67" s="26">
        <f t="shared" si="33"/>
        <v>12.441659175161345</v>
      </c>
      <c r="G67" s="26">
        <f t="shared" si="34"/>
        <v>67.253474673912706</v>
      </c>
      <c r="H67" s="26">
        <f t="shared" ref="H67:H112" si="47">200*SQRT(G67/(PI()*B67))</f>
        <v>30.372919018156868</v>
      </c>
      <c r="I67" s="26">
        <f t="shared" si="35"/>
        <v>29.974544964833569</v>
      </c>
      <c r="J67" s="27">
        <f t="shared" ref="J67:J112" si="48">($AB$2*C67^$AB$3*$AB$29+$AB$4*C67^$AB$5)^-1</f>
        <v>0.4286196171031697</v>
      </c>
      <c r="K67" s="155">
        <f t="shared" si="36"/>
        <v>1697.8086764724565</v>
      </c>
      <c r="L67" s="27">
        <f t="shared" si="37"/>
        <v>836.74481023816713</v>
      </c>
      <c r="M67" s="155">
        <f>'b（手動）計算用'!L70</f>
        <v>0</v>
      </c>
      <c r="N67" s="155">
        <f t="shared" si="38"/>
        <v>928.22183741806248</v>
      </c>
      <c r="O67" s="26">
        <f t="shared" ref="O67:O112" si="49">SQRT(N67)</f>
        <v>30.466733290887333</v>
      </c>
      <c r="P67" s="26">
        <f t="shared" si="39"/>
        <v>12.441659175161345</v>
      </c>
      <c r="Q67" s="26">
        <f t="shared" ref="Q67:Q112" si="50">T67/P67</f>
        <v>67.253474673912706</v>
      </c>
      <c r="R67" s="26">
        <f t="shared" ref="R67:R112" si="51">200*SQRT(Q67/(PI()*N67))</f>
        <v>30.372919018156868</v>
      </c>
      <c r="S67" s="26">
        <f t="shared" si="40"/>
        <v>29.974544964833569</v>
      </c>
      <c r="T67" s="27">
        <f t="shared" si="41"/>
        <v>836.74481023816713</v>
      </c>
      <c r="U67" s="27">
        <f t="shared" si="42"/>
        <v>0</v>
      </c>
      <c r="V67" s="27">
        <f t="shared" si="43"/>
        <v>1466.3729089656947</v>
      </c>
      <c r="W67" s="27">
        <f t="shared" si="44"/>
        <v>959.47003083458196</v>
      </c>
      <c r="X67" s="15">
        <f t="shared" si="45"/>
        <v>0.87209061601469307</v>
      </c>
      <c r="Y67" s="15">
        <f t="shared" ref="Y67:Y112" si="52">T67/W67</f>
        <v>0.87209061601469307</v>
      </c>
    </row>
    <row r="68" spans="1:25">
      <c r="A68" s="14">
        <f>'b（手動）計算用'!E71</f>
        <v>76</v>
      </c>
      <c r="B68" s="156">
        <f>'b（手動）計算用'!F71</f>
        <v>928.22183741806248</v>
      </c>
      <c r="C68" s="26">
        <f xml:space="preserve"> '樹高計算 '!N187</f>
        <v>25.947577430675342</v>
      </c>
      <c r="D68" s="26">
        <f>'b（手動）計算用'!G71</f>
        <v>25.947577430675342</v>
      </c>
      <c r="E68" s="26">
        <f t="shared" si="46"/>
        <v>30.466733290887333</v>
      </c>
      <c r="F68" s="26">
        <f t="shared" si="33"/>
        <v>12.515651498176362</v>
      </c>
      <c r="G68" s="26">
        <f t="shared" si="34"/>
        <v>67.633826142679752</v>
      </c>
      <c r="H68" s="26">
        <f t="shared" si="47"/>
        <v>30.458684823094035</v>
      </c>
      <c r="I68" s="26">
        <f t="shared" si="35"/>
        <v>30.059741475842777</v>
      </c>
      <c r="J68" s="27">
        <f t="shared" si="48"/>
        <v>0.43295298730626774</v>
      </c>
      <c r="K68" s="155">
        <f t="shared" si="36"/>
        <v>1692.3186575300394</v>
      </c>
      <c r="L68" s="27">
        <f t="shared" si="37"/>
        <v>846.48139749002939</v>
      </c>
      <c r="M68" s="155">
        <f>'b（手動）計算用'!L71</f>
        <v>0</v>
      </c>
      <c r="N68" s="155">
        <f t="shared" si="38"/>
        <v>928.22183741806248</v>
      </c>
      <c r="O68" s="26">
        <f t="shared" si="49"/>
        <v>30.466733290887333</v>
      </c>
      <c r="P68" s="26">
        <f t="shared" si="39"/>
        <v>12.515651498176362</v>
      </c>
      <c r="Q68" s="26">
        <f t="shared" si="50"/>
        <v>67.633826142679752</v>
      </c>
      <c r="R68" s="26">
        <f t="shared" si="51"/>
        <v>30.458684823094035</v>
      </c>
      <c r="S68" s="26">
        <f t="shared" si="40"/>
        <v>30.059741475842777</v>
      </c>
      <c r="T68" s="27">
        <f t="shared" si="41"/>
        <v>846.48139749002939</v>
      </c>
      <c r="U68" s="27">
        <f t="shared" si="42"/>
        <v>0</v>
      </c>
      <c r="V68" s="27">
        <f t="shared" si="43"/>
        <v>1454.288253830676</v>
      </c>
      <c r="W68" s="27">
        <f t="shared" si="44"/>
        <v>967.84671062227108</v>
      </c>
      <c r="X68" s="15">
        <f t="shared" si="45"/>
        <v>0.87460275289440148</v>
      </c>
      <c r="Y68" s="15">
        <f t="shared" si="52"/>
        <v>0.87460275289440148</v>
      </c>
    </row>
    <row r="69" spans="1:25">
      <c r="A69" s="14">
        <f>'b（手動）計算用'!E72</f>
        <v>77</v>
      </c>
      <c r="B69" s="156">
        <f>'b（手動）計算用'!F72</f>
        <v>928.22183741806248</v>
      </c>
      <c r="C69" s="26">
        <f xml:space="preserve"> '樹高計算 '!N188</f>
        <v>26.101719195036921</v>
      </c>
      <c r="D69" s="26">
        <f>'b（手動）計算用'!G72</f>
        <v>26.101719195036921</v>
      </c>
      <c r="E69" s="26">
        <f t="shared" si="46"/>
        <v>30.466733290887333</v>
      </c>
      <c r="F69" s="26">
        <f t="shared" si="33"/>
        <v>12.588352424023048</v>
      </c>
      <c r="G69" s="26">
        <f t="shared" si="34"/>
        <v>68.006311888768352</v>
      </c>
      <c r="H69" s="26">
        <f t="shared" si="47"/>
        <v>30.542443561424005</v>
      </c>
      <c r="I69" s="26">
        <f t="shared" si="35"/>
        <v>30.142945165961404</v>
      </c>
      <c r="J69" s="27">
        <f t="shared" si="48"/>
        <v>0.43722359628508134</v>
      </c>
      <c r="K69" s="155">
        <f t="shared" si="36"/>
        <v>1686.9427788171449</v>
      </c>
      <c r="L69" s="27">
        <f t="shared" si="37"/>
        <v>856.08742111384447</v>
      </c>
      <c r="M69" s="155">
        <f>'b（手動）計算用'!L72</f>
        <v>0</v>
      </c>
      <c r="N69" s="155">
        <f t="shared" si="38"/>
        <v>928.22183741806248</v>
      </c>
      <c r="O69" s="26">
        <f t="shared" si="49"/>
        <v>30.466733290887333</v>
      </c>
      <c r="P69" s="26">
        <f t="shared" si="39"/>
        <v>12.588352424023048</v>
      </c>
      <c r="Q69" s="26">
        <f t="shared" si="50"/>
        <v>68.006311888768352</v>
      </c>
      <c r="R69" s="26">
        <f t="shared" si="51"/>
        <v>30.542443561424005</v>
      </c>
      <c r="S69" s="26">
        <f t="shared" si="40"/>
        <v>30.142945165961404</v>
      </c>
      <c r="T69" s="27">
        <f t="shared" si="41"/>
        <v>856.08742111384447</v>
      </c>
      <c r="U69" s="27">
        <f t="shared" si="42"/>
        <v>0</v>
      </c>
      <c r="V69" s="27">
        <f t="shared" si="43"/>
        <v>1442.5816078917658</v>
      </c>
      <c r="W69" s="27">
        <f t="shared" si="44"/>
        <v>976.09859789950372</v>
      </c>
      <c r="X69" s="15">
        <f t="shared" si="45"/>
        <v>0.87705014939687964</v>
      </c>
      <c r="Y69" s="15">
        <f t="shared" si="52"/>
        <v>0.87705014939687964</v>
      </c>
    </row>
    <row r="70" spans="1:25">
      <c r="A70" s="14">
        <f>'b（手動）計算用'!E73</f>
        <v>78</v>
      </c>
      <c r="B70" s="156">
        <f>'b（手動）計算用'!F73</f>
        <v>928.22183741806248</v>
      </c>
      <c r="C70" s="26">
        <f xml:space="preserve"> '樹高計算 '!N189</f>
        <v>26.253163310951148</v>
      </c>
      <c r="D70" s="26">
        <f>'b（手動）計算用'!G73</f>
        <v>26.253163310951148</v>
      </c>
      <c r="E70" s="26">
        <f t="shared" si="46"/>
        <v>30.466733290887333</v>
      </c>
      <c r="F70" s="26">
        <f t="shared" si="33"/>
        <v>12.659781004632585</v>
      </c>
      <c r="G70" s="26">
        <f t="shared" si="34"/>
        <v>68.371098919823694</v>
      </c>
      <c r="H70" s="26">
        <f t="shared" si="47"/>
        <v>30.624249103834899</v>
      </c>
      <c r="I70" s="26">
        <f t="shared" si="35"/>
        <v>30.224209490771891</v>
      </c>
      <c r="J70" s="27">
        <f t="shared" si="48"/>
        <v>0.44143183177603784</v>
      </c>
      <c r="K70" s="155">
        <f t="shared" si="36"/>
        <v>1681.6787219234764</v>
      </c>
      <c r="L70" s="27">
        <f t="shared" si="37"/>
        <v>865.56313937103948</v>
      </c>
      <c r="M70" s="155">
        <f>'b（手動）計算用'!L73</f>
        <v>0</v>
      </c>
      <c r="N70" s="155">
        <f t="shared" si="38"/>
        <v>928.22183741806248</v>
      </c>
      <c r="O70" s="26">
        <f t="shared" si="49"/>
        <v>30.466733290887333</v>
      </c>
      <c r="P70" s="26">
        <f t="shared" si="39"/>
        <v>12.659781004632585</v>
      </c>
      <c r="Q70" s="26">
        <f t="shared" si="50"/>
        <v>68.371098919823694</v>
      </c>
      <c r="R70" s="26">
        <f t="shared" si="51"/>
        <v>30.624249103834899</v>
      </c>
      <c r="S70" s="26">
        <f t="shared" si="40"/>
        <v>30.224209490771891</v>
      </c>
      <c r="T70" s="27">
        <f t="shared" si="41"/>
        <v>865.56313937103948</v>
      </c>
      <c r="U70" s="27">
        <f t="shared" si="42"/>
        <v>0</v>
      </c>
      <c r="V70" s="27">
        <f t="shared" si="43"/>
        <v>1431.2379583709035</v>
      </c>
      <c r="W70" s="27">
        <f t="shared" si="44"/>
        <v>984.22666343629305</v>
      </c>
      <c r="X70" s="15">
        <f t="shared" si="45"/>
        <v>0.87943475982355923</v>
      </c>
      <c r="Y70" s="15">
        <f t="shared" si="52"/>
        <v>0.87943475982355923</v>
      </c>
    </row>
    <row r="71" spans="1:25">
      <c r="A71" s="14">
        <f>'b（手動）計算用'!E74</f>
        <v>79</v>
      </c>
      <c r="B71" s="156">
        <f>'b（手動）計算用'!F74</f>
        <v>928.22183741806248</v>
      </c>
      <c r="C71" s="26">
        <f xml:space="preserve"> '樹高計算 '!N190</f>
        <v>26.401949651644856</v>
      </c>
      <c r="D71" s="26">
        <f>'b（手動）計算用'!G74</f>
        <v>26.401949651644856</v>
      </c>
      <c r="E71" s="26">
        <f t="shared" si="46"/>
        <v>30.466733290887333</v>
      </c>
      <c r="F71" s="26">
        <f t="shared" si="33"/>
        <v>12.729956046202753</v>
      </c>
      <c r="G71" s="26">
        <f t="shared" si="34"/>
        <v>68.728350124453328</v>
      </c>
      <c r="H71" s="26">
        <f t="shared" si="47"/>
        <v>30.704153447121307</v>
      </c>
      <c r="I71" s="26">
        <f t="shared" si="35"/>
        <v>30.303586047277314</v>
      </c>
      <c r="J71" s="27">
        <f t="shared" si="48"/>
        <v>0.44557809849722252</v>
      </c>
      <c r="K71" s="155">
        <f t="shared" si="36"/>
        <v>1676.5242134924715</v>
      </c>
      <c r="L71" s="27">
        <f t="shared" si="37"/>
        <v>874.90887621232446</v>
      </c>
      <c r="M71" s="155">
        <f>'b（手動）計算用'!L74</f>
        <v>0</v>
      </c>
      <c r="N71" s="155">
        <f t="shared" si="38"/>
        <v>928.22183741806248</v>
      </c>
      <c r="O71" s="26">
        <f t="shared" si="49"/>
        <v>30.466733290887333</v>
      </c>
      <c r="P71" s="26">
        <f t="shared" si="39"/>
        <v>12.729956046202753</v>
      </c>
      <c r="Q71" s="26">
        <f t="shared" si="50"/>
        <v>68.728350124453328</v>
      </c>
      <c r="R71" s="26">
        <f t="shared" si="51"/>
        <v>30.704153447121307</v>
      </c>
      <c r="S71" s="26">
        <f t="shared" si="40"/>
        <v>30.303586047277314</v>
      </c>
      <c r="T71" s="27">
        <f t="shared" si="41"/>
        <v>874.90887621232446</v>
      </c>
      <c r="U71" s="27">
        <f t="shared" si="42"/>
        <v>0</v>
      </c>
      <c r="V71" s="27">
        <f t="shared" si="43"/>
        <v>1420.2430621493911</v>
      </c>
      <c r="W71" s="27">
        <f t="shared" si="44"/>
        <v>992.23189927989199</v>
      </c>
      <c r="X71" s="15">
        <f t="shared" si="45"/>
        <v>0.88175846477752406</v>
      </c>
      <c r="Y71" s="15">
        <f t="shared" si="52"/>
        <v>0.88175846477752406</v>
      </c>
    </row>
    <row r="72" spans="1:25">
      <c r="A72" s="14">
        <f>'b（手動）計算用'!E75</f>
        <v>80</v>
      </c>
      <c r="B72" s="156">
        <f>'b（手動）計算用'!F75</f>
        <v>928.22183741806248</v>
      </c>
      <c r="C72" s="26">
        <f xml:space="preserve"> '樹高計算 '!N191</f>
        <v>26.548117587714231</v>
      </c>
      <c r="D72" s="26">
        <f>'b（手動）計算用'!G75</f>
        <v>26.548117587714231</v>
      </c>
      <c r="E72" s="26">
        <f t="shared" si="46"/>
        <v>30.466733290887333</v>
      </c>
      <c r="F72" s="26">
        <f t="shared" si="33"/>
        <v>12.798896117865716</v>
      </c>
      <c r="G72" s="26">
        <f t="shared" si="34"/>
        <v>69.078224417972365</v>
      </c>
      <c r="H72" s="26">
        <f t="shared" si="47"/>
        <v>30.782206804126972</v>
      </c>
      <c r="I72" s="26">
        <f t="shared" si="35"/>
        <v>30.381124663102433</v>
      </c>
      <c r="J72" s="27">
        <f t="shared" si="48"/>
        <v>0.44966281735377922</v>
      </c>
      <c r="K72" s="155">
        <f t="shared" si="36"/>
        <v>1671.4770244591505</v>
      </c>
      <c r="L72" s="27">
        <f t="shared" si="37"/>
        <v>884.12501833224314</v>
      </c>
      <c r="M72" s="155">
        <f>'b（手動）計算用'!L75</f>
        <v>0</v>
      </c>
      <c r="N72" s="155">
        <f t="shared" si="38"/>
        <v>928.22183741806248</v>
      </c>
      <c r="O72" s="26">
        <f t="shared" si="49"/>
        <v>30.466733290887333</v>
      </c>
      <c r="P72" s="26">
        <f t="shared" si="39"/>
        <v>12.798896117865716</v>
      </c>
      <c r="Q72" s="26">
        <f t="shared" si="50"/>
        <v>69.078224417972365</v>
      </c>
      <c r="R72" s="26">
        <f t="shared" si="51"/>
        <v>30.782206804126972</v>
      </c>
      <c r="S72" s="26">
        <f t="shared" si="40"/>
        <v>30.381124663102433</v>
      </c>
      <c r="T72" s="27">
        <f t="shared" si="41"/>
        <v>884.12501833224314</v>
      </c>
      <c r="U72" s="27">
        <f t="shared" si="42"/>
        <v>0</v>
      </c>
      <c r="V72" s="27">
        <f t="shared" si="43"/>
        <v>1409.5833965110012</v>
      </c>
      <c r="W72" s="27">
        <f t="shared" si="44"/>
        <v>1000.1153178420921</v>
      </c>
      <c r="X72" s="15">
        <f t="shared" si="45"/>
        <v>0.88402307469890928</v>
      </c>
      <c r="Y72" s="15">
        <f t="shared" si="52"/>
        <v>0.88402307469890928</v>
      </c>
    </row>
    <row r="73" spans="1:25">
      <c r="A73" s="14">
        <f>'b（手動）計算用'!E76</f>
        <v>81</v>
      </c>
      <c r="B73" s="156">
        <f>'b（手動）計算用'!F76</f>
        <v>928.22183741806248</v>
      </c>
      <c r="C73" s="26">
        <f xml:space="preserve"> '樹高計算 '!N192</f>
        <v>26.691706004257707</v>
      </c>
      <c r="D73" s="26">
        <f>'b（手動）計算用'!G76</f>
        <v>26.691706004257707</v>
      </c>
      <c r="E73" s="26">
        <f t="shared" si="46"/>
        <v>30.466733290887333</v>
      </c>
      <c r="F73" s="26">
        <f t="shared" si="33"/>
        <v>12.866619559768735</v>
      </c>
      <c r="G73" s="26">
        <f t="shared" si="34"/>
        <v>69.420876881890948</v>
      </c>
      <c r="H73" s="26">
        <f t="shared" si="47"/>
        <v>30.858457688385698</v>
      </c>
      <c r="I73" s="26">
        <f t="shared" si="35"/>
        <v>30.45687348043657</v>
      </c>
      <c r="J73" s="27">
        <f t="shared" si="48"/>
        <v>0.45368642467377202</v>
      </c>
      <c r="K73" s="155">
        <f t="shared" si="36"/>
        <v>1666.534969270801</v>
      </c>
      <c r="L73" s="27">
        <f t="shared" si="37"/>
        <v>893.21201234483522</v>
      </c>
      <c r="M73" s="155">
        <f>'b（手動）計算用'!L76</f>
        <v>0</v>
      </c>
      <c r="N73" s="155">
        <f t="shared" si="38"/>
        <v>928.22183741806248</v>
      </c>
      <c r="O73" s="26">
        <f t="shared" si="49"/>
        <v>30.466733290887333</v>
      </c>
      <c r="P73" s="26">
        <f t="shared" si="39"/>
        <v>12.866619559768735</v>
      </c>
      <c r="Q73" s="26">
        <f t="shared" si="50"/>
        <v>69.420876881890948</v>
      </c>
      <c r="R73" s="26">
        <f t="shared" si="51"/>
        <v>30.858457688385698</v>
      </c>
      <c r="S73" s="26">
        <f t="shared" si="40"/>
        <v>30.45687348043657</v>
      </c>
      <c r="T73" s="27">
        <f t="shared" si="41"/>
        <v>893.21201234483522</v>
      </c>
      <c r="U73" s="27">
        <f t="shared" si="42"/>
        <v>0</v>
      </c>
      <c r="V73" s="27">
        <f t="shared" si="43"/>
        <v>1399.2461136112563</v>
      </c>
      <c r="W73" s="27">
        <f t="shared" si="44"/>
        <v>1007.8779510060559</v>
      </c>
      <c r="X73" s="15">
        <f t="shared" si="45"/>
        <v>0.88623033319980649</v>
      </c>
      <c r="Y73" s="15">
        <f t="shared" si="52"/>
        <v>0.88623033319980649</v>
      </c>
    </row>
    <row r="74" spans="1:25">
      <c r="A74" s="14">
        <f>'b（手動）計算用'!E77</f>
        <v>82</v>
      </c>
      <c r="B74" s="156">
        <f>'b（手動）計算用'!F77</f>
        <v>928.22183741806248</v>
      </c>
      <c r="C74" s="26">
        <f xml:space="preserve"> '樹高計算 '!N193</f>
        <v>26.832753316795277</v>
      </c>
      <c r="D74" s="26">
        <f>'b（手動）計算用'!G77</f>
        <v>26.832753316795277</v>
      </c>
      <c r="E74" s="26">
        <f t="shared" si="46"/>
        <v>30.466733290887333</v>
      </c>
      <c r="F74" s="26">
        <f t="shared" si="33"/>
        <v>12.933144490582517</v>
      </c>
      <c r="G74" s="26">
        <f t="shared" si="34"/>
        <v>69.756458897293726</v>
      </c>
      <c r="H74" s="26">
        <f t="shared" si="47"/>
        <v>30.93295299379654</v>
      </c>
      <c r="I74" s="26">
        <f t="shared" si="35"/>
        <v>30.530879035051477</v>
      </c>
      <c r="J74" s="27">
        <f t="shared" si="48"/>
        <v>0.45764937147111451</v>
      </c>
      <c r="K74" s="155">
        <f t="shared" si="36"/>
        <v>1661.6959050967621</v>
      </c>
      <c r="L74" s="27">
        <f t="shared" si="37"/>
        <v>902.17036207008016</v>
      </c>
      <c r="M74" s="155">
        <f>'b（手動）計算用'!L77</f>
        <v>0</v>
      </c>
      <c r="N74" s="155">
        <f t="shared" si="38"/>
        <v>928.22183741806248</v>
      </c>
      <c r="O74" s="26">
        <f t="shared" si="49"/>
        <v>30.466733290887333</v>
      </c>
      <c r="P74" s="26">
        <f t="shared" si="39"/>
        <v>12.933144490582517</v>
      </c>
      <c r="Q74" s="26">
        <f t="shared" si="50"/>
        <v>69.756458897293726</v>
      </c>
      <c r="R74" s="26">
        <f t="shared" si="51"/>
        <v>30.93295299379654</v>
      </c>
      <c r="S74" s="26">
        <f t="shared" si="40"/>
        <v>30.530879035051477</v>
      </c>
      <c r="T74" s="27">
        <f t="shared" si="41"/>
        <v>902.17036207008016</v>
      </c>
      <c r="U74" s="27">
        <f t="shared" si="42"/>
        <v>0</v>
      </c>
      <c r="V74" s="27">
        <f t="shared" si="43"/>
        <v>1389.2189983524484</v>
      </c>
      <c r="W74" s="27">
        <f t="shared" si="44"/>
        <v>1015.5208492490807</v>
      </c>
      <c r="X74" s="15">
        <f t="shared" si="45"/>
        <v>0.88838192021087825</v>
      </c>
      <c r="Y74" s="15">
        <f t="shared" si="52"/>
        <v>0.88838192021087825</v>
      </c>
    </row>
    <row r="75" spans="1:25">
      <c r="A75" s="14">
        <f>'b（手動）計算用'!E78</f>
        <v>83</v>
      </c>
      <c r="B75" s="156">
        <f>'b（手動）計算用'!F78</f>
        <v>928.22183741806248</v>
      </c>
      <c r="C75" s="26">
        <f xml:space="preserve"> '樹高計算 '!N194</f>
        <v>26.971297486008631</v>
      </c>
      <c r="D75" s="26">
        <f>'b（手動）計算用'!G78</f>
        <v>26.971297486008631</v>
      </c>
      <c r="E75" s="26">
        <f t="shared" si="46"/>
        <v>30.466733290887333</v>
      </c>
      <c r="F75" s="26">
        <f t="shared" si="33"/>
        <v>12.998488814453388</v>
      </c>
      <c r="G75" s="26">
        <f t="shared" si="34"/>
        <v>70.08511827226927</v>
      </c>
      <c r="H75" s="26">
        <f t="shared" si="47"/>
        <v>31.0057380696454</v>
      </c>
      <c r="I75" s="26">
        <f t="shared" si="35"/>
        <v>30.603186330703789</v>
      </c>
      <c r="J75" s="27">
        <f t="shared" si="48"/>
        <v>0.4615521227325432</v>
      </c>
      <c r="K75" s="155">
        <f t="shared" si="36"/>
        <v>1656.9577310327124</v>
      </c>
      <c r="L75" s="27">
        <f t="shared" si="37"/>
        <v>911.00062592173481</v>
      </c>
      <c r="M75" s="155">
        <f>'b（手動）計算用'!L78</f>
        <v>0</v>
      </c>
      <c r="N75" s="155">
        <f t="shared" si="38"/>
        <v>928.22183741806248</v>
      </c>
      <c r="O75" s="26">
        <f t="shared" si="49"/>
        <v>30.466733290887333</v>
      </c>
      <c r="P75" s="26">
        <f t="shared" si="39"/>
        <v>12.998488814453388</v>
      </c>
      <c r="Q75" s="26">
        <f t="shared" si="50"/>
        <v>70.08511827226927</v>
      </c>
      <c r="R75" s="26">
        <f t="shared" si="51"/>
        <v>31.0057380696454</v>
      </c>
      <c r="S75" s="26">
        <f t="shared" si="40"/>
        <v>30.603186330703789</v>
      </c>
      <c r="T75" s="27">
        <f t="shared" si="41"/>
        <v>911.00062592173481</v>
      </c>
      <c r="U75" s="27">
        <f t="shared" si="42"/>
        <v>0</v>
      </c>
      <c r="V75" s="27">
        <f t="shared" si="43"/>
        <v>1379.4904293748255</v>
      </c>
      <c r="W75" s="27">
        <f t="shared" si="44"/>
        <v>1023.0450807781451</v>
      </c>
      <c r="X75" s="15">
        <f t="shared" si="45"/>
        <v>0.89047945495110792</v>
      </c>
      <c r="Y75" s="15">
        <f t="shared" si="52"/>
        <v>0.89047945495110792</v>
      </c>
    </row>
    <row r="76" spans="1:25">
      <c r="A76" s="14">
        <f>'b（手動）計算用'!E79</f>
        <v>84</v>
      </c>
      <c r="B76" s="156">
        <f>'b（手動）計算用'!F79</f>
        <v>928.22183741806248</v>
      </c>
      <c r="C76" s="26">
        <f xml:space="preserve"> '樹高計算 '!N195</f>
        <v>27.107376031339449</v>
      </c>
      <c r="D76" s="26">
        <f>'b（手動）計算用'!G79</f>
        <v>27.107376031339449</v>
      </c>
      <c r="E76" s="26">
        <f t="shared" si="46"/>
        <v>30.466733290887333</v>
      </c>
      <c r="F76" s="26">
        <f t="shared" si="33"/>
        <v>13.062670227416939</v>
      </c>
      <c r="G76" s="26">
        <f t="shared" si="34"/>
        <v>70.406999363565177</v>
      </c>
      <c r="H76" s="26">
        <f t="shared" si="47"/>
        <v>31.076856791265715</v>
      </c>
      <c r="I76" s="26">
        <f t="shared" si="35"/>
        <v>30.673838909212268</v>
      </c>
      <c r="J76" s="27">
        <f t="shared" si="48"/>
        <v>0.46539515672600912</v>
      </c>
      <c r="K76" s="155">
        <f t="shared" si="36"/>
        <v>1652.3183873040377</v>
      </c>
      <c r="L76" s="27">
        <f t="shared" si="37"/>
        <v>919.70341438820628</v>
      </c>
      <c r="M76" s="155">
        <f>'b（手動）計算用'!L79</f>
        <v>0</v>
      </c>
      <c r="N76" s="155">
        <f t="shared" si="38"/>
        <v>928.22183741806248</v>
      </c>
      <c r="O76" s="26">
        <f t="shared" si="49"/>
        <v>30.466733290887333</v>
      </c>
      <c r="P76" s="26">
        <f t="shared" si="39"/>
        <v>13.062670227416939</v>
      </c>
      <c r="Q76" s="26">
        <f t="shared" si="50"/>
        <v>70.406999363565177</v>
      </c>
      <c r="R76" s="26">
        <f t="shared" si="51"/>
        <v>31.076856791265715</v>
      </c>
      <c r="S76" s="26">
        <f t="shared" si="40"/>
        <v>30.673838909212268</v>
      </c>
      <c r="T76" s="27">
        <f t="shared" si="41"/>
        <v>919.70341438820628</v>
      </c>
      <c r="U76" s="27">
        <f t="shared" si="42"/>
        <v>0</v>
      </c>
      <c r="V76" s="27">
        <f t="shared" si="43"/>
        <v>1370.0493429018247</v>
      </c>
      <c r="W76" s="27">
        <f t="shared" si="44"/>
        <v>1030.451730675647</v>
      </c>
      <c r="X76" s="15">
        <f t="shared" si="45"/>
        <v>0.89252449873142026</v>
      </c>
      <c r="Y76" s="15">
        <f t="shared" si="52"/>
        <v>0.89252449873142026</v>
      </c>
    </row>
    <row r="77" spans="1:25">
      <c r="A77" s="14">
        <f>'b（手動）計算用'!E80</f>
        <v>85</v>
      </c>
      <c r="B77" s="156">
        <f>'b（手動）計算用'!F80</f>
        <v>928.22183741806248</v>
      </c>
      <c r="C77" s="26">
        <f xml:space="preserve"> '樹高計算 '!N196</f>
        <v>27.241026043485697</v>
      </c>
      <c r="D77" s="26">
        <f>'b（手動）計算用'!G80</f>
        <v>27.241026043485697</v>
      </c>
      <c r="E77" s="26">
        <f t="shared" si="46"/>
        <v>30.466733290887333</v>
      </c>
      <c r="F77" s="26">
        <f t="shared" si="33"/>
        <v>13.125706223291882</v>
      </c>
      <c r="G77" s="26">
        <f t="shared" si="34"/>
        <v>70.72224319265159</v>
      </c>
      <c r="H77" s="26">
        <f t="shared" si="47"/>
        <v>31.146351626611139</v>
      </c>
      <c r="I77" s="26">
        <f t="shared" si="35"/>
        <v>30.742878916480471</v>
      </c>
      <c r="J77" s="27">
        <f t="shared" si="48"/>
        <v>0.46917896432818779</v>
      </c>
      <c r="K77" s="155">
        <f t="shared" si="36"/>
        <v>1647.775854472153</v>
      </c>
      <c r="L77" s="27">
        <f t="shared" si="37"/>
        <v>928.27938759894892</v>
      </c>
      <c r="M77" s="155">
        <f>'b（手動）計算用'!L80</f>
        <v>0</v>
      </c>
      <c r="N77" s="155">
        <f t="shared" si="38"/>
        <v>928.22183741806248</v>
      </c>
      <c r="O77" s="26">
        <f t="shared" si="49"/>
        <v>30.466733290887333</v>
      </c>
      <c r="P77" s="26">
        <f t="shared" si="39"/>
        <v>13.125706223291882</v>
      </c>
      <c r="Q77" s="26">
        <f t="shared" si="50"/>
        <v>70.72224319265159</v>
      </c>
      <c r="R77" s="26">
        <f t="shared" si="51"/>
        <v>31.146351626611139</v>
      </c>
      <c r="S77" s="26">
        <f t="shared" si="40"/>
        <v>30.742878916480471</v>
      </c>
      <c r="T77" s="27">
        <f t="shared" si="41"/>
        <v>928.27938759894892</v>
      </c>
      <c r="U77" s="27">
        <f t="shared" si="42"/>
        <v>0</v>
      </c>
      <c r="V77" s="27">
        <f t="shared" si="43"/>
        <v>1360.8851992018951</v>
      </c>
      <c r="W77" s="27">
        <f t="shared" si="44"/>
        <v>1037.7419000531645</v>
      </c>
      <c r="X77" s="15">
        <f t="shared" si="45"/>
        <v>0.89451855760222487</v>
      </c>
      <c r="Y77" s="15">
        <f t="shared" si="52"/>
        <v>0.89451855760222487</v>
      </c>
    </row>
    <row r="78" spans="1:25">
      <c r="A78" s="14">
        <f>'b（手動）計算用'!E81</f>
        <v>86</v>
      </c>
      <c r="B78" s="156">
        <f>'b（手動）計算用'!F81</f>
        <v>928.22183741806248</v>
      </c>
      <c r="C78" s="26">
        <f xml:space="preserve"> '樹高計算 '!N197</f>
        <v>27.372284195838215</v>
      </c>
      <c r="D78" s="26">
        <f>'b（手動）計算用'!G81</f>
        <v>27.372284195838215</v>
      </c>
      <c r="E78" s="26">
        <f t="shared" si="46"/>
        <v>30.466733290887333</v>
      </c>
      <c r="F78" s="26">
        <f t="shared" si="33"/>
        <v>13.187614099074132</v>
      </c>
      <c r="G78" s="26">
        <f t="shared" si="34"/>
        <v>71.03098755638463</v>
      </c>
      <c r="H78" s="26">
        <f t="shared" si="47"/>
        <v>31.214263698995666</v>
      </c>
      <c r="I78" s="26">
        <f t="shared" si="35"/>
        <v>30.810347164718188</v>
      </c>
      <c r="J78" s="27">
        <f t="shared" si="48"/>
        <v>0.4729040483691383</v>
      </c>
      <c r="K78" s="155">
        <f t="shared" si="36"/>
        <v>1643.3281526470118</v>
      </c>
      <c r="L78" s="27">
        <f t="shared" si="37"/>
        <v>936.72925296973722</v>
      </c>
      <c r="M78" s="155">
        <f>'b（手動）計算用'!L81</f>
        <v>0</v>
      </c>
      <c r="N78" s="155">
        <f t="shared" si="38"/>
        <v>928.22183741806248</v>
      </c>
      <c r="O78" s="26">
        <f t="shared" si="49"/>
        <v>30.466733290887333</v>
      </c>
      <c r="P78" s="26">
        <f t="shared" si="39"/>
        <v>13.187614099074132</v>
      </c>
      <c r="Q78" s="26">
        <f t="shared" si="50"/>
        <v>71.03098755638463</v>
      </c>
      <c r="R78" s="26">
        <f t="shared" si="51"/>
        <v>31.214263698995666</v>
      </c>
      <c r="S78" s="26">
        <f t="shared" si="40"/>
        <v>30.810347164718188</v>
      </c>
      <c r="T78" s="27">
        <f t="shared" si="41"/>
        <v>936.72925296973722</v>
      </c>
      <c r="U78" s="27">
        <f t="shared" si="42"/>
        <v>0</v>
      </c>
      <c r="V78" s="27">
        <f t="shared" si="43"/>
        <v>1351.9879514514366</v>
      </c>
      <c r="W78" s="27">
        <f t="shared" si="44"/>
        <v>1044.9167052115145</v>
      </c>
      <c r="X78" s="15">
        <f t="shared" si="45"/>
        <v>0.89646308485433035</v>
      </c>
      <c r="Y78" s="15">
        <f t="shared" si="52"/>
        <v>0.89646308485433035</v>
      </c>
    </row>
    <row r="79" spans="1:25">
      <c r="A79" s="14">
        <f>'b（手動）計算用'!E82</f>
        <v>87</v>
      </c>
      <c r="B79" s="156">
        <f>'b（手動）計算用'!F82</f>
        <v>928.22183741806248</v>
      </c>
      <c r="C79" s="26">
        <f xml:space="preserve"> '樹高計算 '!N198</f>
        <v>27.501186754901767</v>
      </c>
      <c r="D79" s="26">
        <f>'b（手動）計算用'!G82</f>
        <v>27.501186754901767</v>
      </c>
      <c r="E79" s="26">
        <f t="shared" si="46"/>
        <v>30.466733290887333</v>
      </c>
      <c r="F79" s="26">
        <f t="shared" si="33"/>
        <v>13.248410959851881</v>
      </c>
      <c r="G79" s="26">
        <f t="shared" si="34"/>
        <v>71.33336713246662</v>
      </c>
      <c r="H79" s="26">
        <f t="shared" si="47"/>
        <v>31.280632846240181</v>
      </c>
      <c r="I79" s="26">
        <f t="shared" si="35"/>
        <v>30.87628319109869</v>
      </c>
      <c r="J79" s="27">
        <f t="shared" si="48"/>
        <v>0.47657092299241421</v>
      </c>
      <c r="K79" s="155">
        <f t="shared" si="36"/>
        <v>1638.97334070848</v>
      </c>
      <c r="L79" s="27">
        <f t="shared" si="37"/>
        <v>945.05376292090875</v>
      </c>
      <c r="M79" s="155">
        <f>'b（手動）計算用'!L82</f>
        <v>0</v>
      </c>
      <c r="N79" s="155">
        <f t="shared" si="38"/>
        <v>928.22183741806248</v>
      </c>
      <c r="O79" s="26">
        <f t="shared" si="49"/>
        <v>30.466733290887333</v>
      </c>
      <c r="P79" s="26">
        <f t="shared" si="39"/>
        <v>13.248410959851881</v>
      </c>
      <c r="Q79" s="26">
        <f t="shared" si="50"/>
        <v>71.33336713246662</v>
      </c>
      <c r="R79" s="26">
        <f t="shared" si="51"/>
        <v>31.280632846240181</v>
      </c>
      <c r="S79" s="26">
        <f t="shared" si="40"/>
        <v>30.87628319109869</v>
      </c>
      <c r="T79" s="27">
        <f t="shared" si="41"/>
        <v>945.05376292090875</v>
      </c>
      <c r="U79" s="27">
        <f t="shared" si="42"/>
        <v>0</v>
      </c>
      <c r="V79" s="27">
        <f t="shared" si="43"/>
        <v>1343.3480168032579</v>
      </c>
      <c r="W79" s="27">
        <f t="shared" si="44"/>
        <v>1051.9772768057626</v>
      </c>
      <c r="X79" s="15">
        <f t="shared" si="45"/>
        <v>0.89835948338207672</v>
      </c>
      <c r="Y79" s="15">
        <f t="shared" si="52"/>
        <v>0.89835948338207672</v>
      </c>
    </row>
    <row r="80" spans="1:25">
      <c r="A80" s="14">
        <f>'b（手動）計算用'!E83</f>
        <v>88</v>
      </c>
      <c r="B80" s="156">
        <f>'b（手動）計算用'!F83</f>
        <v>928.22183741806248</v>
      </c>
      <c r="C80" s="26">
        <f xml:space="preserve"> '樹高計算 '!N199</f>
        <v>27.627769589746261</v>
      </c>
      <c r="D80" s="26">
        <f>'b（手動）計算用'!G83</f>
        <v>27.627769589746261</v>
      </c>
      <c r="E80" s="26">
        <f t="shared" si="46"/>
        <v>30.466733290887333</v>
      </c>
      <c r="F80" s="26">
        <f t="shared" si="33"/>
        <v>13.308113723263267</v>
      </c>
      <c r="G80" s="26">
        <f t="shared" si="34"/>
        <v>71.629513579903872</v>
      </c>
      <c r="H80" s="26">
        <f t="shared" si="47"/>
        <v>31.345497676449224</v>
      </c>
      <c r="I80" s="26">
        <f t="shared" si="35"/>
        <v>30.940725313073635</v>
      </c>
      <c r="J80" s="27">
        <f t="shared" si="48"/>
        <v>0.48018011302920854</v>
      </c>
      <c r="K80" s="155">
        <f t="shared" si="36"/>
        <v>1634.7095155387581</v>
      </c>
      <c r="L80" s="27">
        <f t="shared" si="37"/>
        <v>953.25371266339118</v>
      </c>
      <c r="M80" s="155">
        <f>'b（手動）計算用'!L83</f>
        <v>0</v>
      </c>
      <c r="N80" s="155">
        <f t="shared" si="38"/>
        <v>928.22183741806248</v>
      </c>
      <c r="O80" s="26">
        <f t="shared" si="49"/>
        <v>30.466733290887333</v>
      </c>
      <c r="P80" s="26">
        <f t="shared" si="39"/>
        <v>13.308113723263267</v>
      </c>
      <c r="Q80" s="26">
        <f t="shared" si="50"/>
        <v>71.629513579903872</v>
      </c>
      <c r="R80" s="26">
        <f t="shared" si="51"/>
        <v>31.345497676449224</v>
      </c>
      <c r="S80" s="26">
        <f t="shared" si="40"/>
        <v>30.940725313073635</v>
      </c>
      <c r="T80" s="27">
        <f t="shared" si="41"/>
        <v>953.25371266339118</v>
      </c>
      <c r="U80" s="27">
        <f t="shared" si="42"/>
        <v>0</v>
      </c>
      <c r="V80" s="27">
        <f t="shared" si="43"/>
        <v>1334.9562494826075</v>
      </c>
      <c r="W80" s="27">
        <f t="shared" si="44"/>
        <v>1058.9247590141931</v>
      </c>
      <c r="X80" s="15">
        <f t="shared" si="45"/>
        <v>0.90020910791700015</v>
      </c>
      <c r="Y80" s="15">
        <f t="shared" si="52"/>
        <v>0.90020910791700015</v>
      </c>
    </row>
    <row r="81" spans="1:25">
      <c r="A81" s="14">
        <f>'b（手動）計算用'!E84</f>
        <v>89</v>
      </c>
      <c r="B81" s="156">
        <f>'b（手動）計算用'!F84</f>
        <v>928.22183741806248</v>
      </c>
      <c r="C81" s="26">
        <f xml:space="preserve"> '樹高計算 '!N200</f>
        <v>27.752068180535485</v>
      </c>
      <c r="D81" s="26">
        <f>'b（手動）計算用'!G84</f>
        <v>27.752068180535485</v>
      </c>
      <c r="E81" s="26">
        <f t="shared" si="46"/>
        <v>30.466733290887333</v>
      </c>
      <c r="F81" s="26">
        <f t="shared" si="33"/>
        <v>13.366739123518951</v>
      </c>
      <c r="G81" s="26">
        <f t="shared" si="34"/>
        <v>71.919555634664633</v>
      </c>
      <c r="H81" s="26">
        <f t="shared" si="47"/>
        <v>31.408895620627408</v>
      </c>
      <c r="I81" s="26">
        <f t="shared" si="35"/>
        <v>31.003710680553496</v>
      </c>
      <c r="J81" s="27">
        <f t="shared" si="48"/>
        <v>0.48373215338533726</v>
      </c>
      <c r="K81" s="155">
        <f t="shared" si="36"/>
        <v>1630.5348112676054</v>
      </c>
      <c r="L81" s="27">
        <f t="shared" si="37"/>
        <v>961.32993804796956</v>
      </c>
      <c r="M81" s="155">
        <f>'b（手動）計算用'!L84</f>
        <v>0</v>
      </c>
      <c r="N81" s="155">
        <f t="shared" si="38"/>
        <v>928.22183741806248</v>
      </c>
      <c r="O81" s="26">
        <f t="shared" si="49"/>
        <v>30.466733290887333</v>
      </c>
      <c r="P81" s="26">
        <f t="shared" si="39"/>
        <v>13.366739123518951</v>
      </c>
      <c r="Q81" s="26">
        <f t="shared" si="50"/>
        <v>71.919555634664633</v>
      </c>
      <c r="R81" s="26">
        <f t="shared" si="51"/>
        <v>31.408895620627408</v>
      </c>
      <c r="S81" s="26">
        <f t="shared" si="40"/>
        <v>31.003710680553496</v>
      </c>
      <c r="T81" s="27">
        <f t="shared" si="41"/>
        <v>961.32993804796956</v>
      </c>
      <c r="U81" s="27">
        <f t="shared" si="42"/>
        <v>0</v>
      </c>
      <c r="V81" s="27">
        <f t="shared" si="43"/>
        <v>1326.8039157489084</v>
      </c>
      <c r="W81" s="27">
        <f t="shared" si="44"/>
        <v>1065.7603087105599</v>
      </c>
      <c r="X81" s="15">
        <f t="shared" si="45"/>
        <v>0.90201326713983332</v>
      </c>
      <c r="Y81" s="15">
        <f t="shared" si="52"/>
        <v>0.90201326713983332</v>
      </c>
    </row>
    <row r="82" spans="1:25">
      <c r="A82" s="14">
        <f>'b（手動）計算用'!E85</f>
        <v>90</v>
      </c>
      <c r="B82" s="156">
        <f>'b（手動）計算用'!F85</f>
        <v>928.22183741806248</v>
      </c>
      <c r="C82" s="26">
        <f xml:space="preserve"> '樹高計算 '!N201</f>
        <v>27.87411762618132</v>
      </c>
      <c r="D82" s="26">
        <f>'b（手動）計算用'!G85</f>
        <v>27.87411762618132</v>
      </c>
      <c r="E82" s="26">
        <f t="shared" si="46"/>
        <v>30.466733290887333</v>
      </c>
      <c r="F82" s="26">
        <f t="shared" si="33"/>
        <v>13.424303715012226</v>
      </c>
      <c r="G82" s="26">
        <f t="shared" si="34"/>
        <v>72.203619200742949</v>
      </c>
      <c r="H82" s="26">
        <f t="shared" si="47"/>
        <v>31.47086298233225</v>
      </c>
      <c r="I82" s="26">
        <f t="shared" si="35"/>
        <v>31.065275325148477</v>
      </c>
      <c r="J82" s="27">
        <f t="shared" si="48"/>
        <v>0.48722758844010344</v>
      </c>
      <c r="K82" s="155">
        <f t="shared" si="36"/>
        <v>1626.447398531722</v>
      </c>
      <c r="L82" s="27">
        <f t="shared" si="37"/>
        <v>969.28331347386165</v>
      </c>
      <c r="M82" s="155">
        <f>'b（手動）計算用'!L85</f>
        <v>0</v>
      </c>
      <c r="N82" s="155">
        <f t="shared" si="38"/>
        <v>928.22183741806248</v>
      </c>
      <c r="O82" s="26">
        <f t="shared" si="49"/>
        <v>30.466733290887333</v>
      </c>
      <c r="P82" s="26">
        <f t="shared" si="39"/>
        <v>13.424303715012226</v>
      </c>
      <c r="Q82" s="26">
        <f t="shared" si="50"/>
        <v>72.203619200742949</v>
      </c>
      <c r="R82" s="26">
        <f t="shared" si="51"/>
        <v>31.47086298233225</v>
      </c>
      <c r="S82" s="26">
        <f t="shared" si="40"/>
        <v>31.065275325148477</v>
      </c>
      <c r="T82" s="27">
        <f t="shared" si="41"/>
        <v>969.28331347386165</v>
      </c>
      <c r="U82" s="27">
        <f t="shared" si="42"/>
        <v>0</v>
      </c>
      <c r="V82" s="27">
        <f t="shared" si="43"/>
        <v>1318.8826705756628</v>
      </c>
      <c r="W82" s="27">
        <f t="shared" si="44"/>
        <v>1072.4850946392557</v>
      </c>
      <c r="X82" s="15">
        <f t="shared" si="45"/>
        <v>0.9037732256781551</v>
      </c>
      <c r="Y82" s="15">
        <f t="shared" si="52"/>
        <v>0.9037732256781551</v>
      </c>
    </row>
    <row r="83" spans="1:25">
      <c r="A83" s="14">
        <f>'b（手動）計算用'!E86</f>
        <v>91</v>
      </c>
      <c r="B83" s="156">
        <f>'b（手動）計算用'!F86</f>
        <v>928.22183741806248</v>
      </c>
      <c r="C83" s="26">
        <f xml:space="preserve"> '樹高計算 '!N202</f>
        <v>27.993952651172499</v>
      </c>
      <c r="D83" s="26">
        <f>'b（手動）計算用'!G86</f>
        <v>27.993952651172499</v>
      </c>
      <c r="E83" s="26">
        <f t="shared" si="46"/>
        <v>30.466733290887333</v>
      </c>
      <c r="F83" s="26">
        <f t="shared" si="33"/>
        <v>13.480823875539796</v>
      </c>
      <c r="G83" s="26">
        <f t="shared" si="34"/>
        <v>72.481827436829789</v>
      </c>
      <c r="H83" s="26">
        <f t="shared" si="47"/>
        <v>31.531434984547069</v>
      </c>
      <c r="I83" s="26">
        <f t="shared" si="35"/>
        <v>31.125454206652257</v>
      </c>
      <c r="J83" s="27">
        <f t="shared" si="48"/>
        <v>0.49066697145625238</v>
      </c>
      <c r="K83" s="155">
        <f t="shared" si="36"/>
        <v>1622.4454837493386</v>
      </c>
      <c r="L83" s="27">
        <f t="shared" si="37"/>
        <v>977.11474985317045</v>
      </c>
      <c r="M83" s="155">
        <f>'b（手動）計算用'!L86</f>
        <v>0</v>
      </c>
      <c r="N83" s="155">
        <f t="shared" si="38"/>
        <v>928.22183741806248</v>
      </c>
      <c r="O83" s="26">
        <f t="shared" si="49"/>
        <v>30.466733290887333</v>
      </c>
      <c r="P83" s="26">
        <f t="shared" si="39"/>
        <v>13.480823875539796</v>
      </c>
      <c r="Q83" s="26">
        <f t="shared" si="50"/>
        <v>72.481827436829789</v>
      </c>
      <c r="R83" s="26">
        <f t="shared" si="51"/>
        <v>31.531434984547069</v>
      </c>
      <c r="S83" s="26">
        <f t="shared" si="40"/>
        <v>31.125454206652257</v>
      </c>
      <c r="T83" s="27">
        <f t="shared" si="41"/>
        <v>977.11474985317045</v>
      </c>
      <c r="U83" s="27">
        <f t="shared" si="42"/>
        <v>0</v>
      </c>
      <c r="V83" s="27">
        <f t="shared" si="43"/>
        <v>1311.1845359139836</v>
      </c>
      <c r="W83" s="27">
        <f t="shared" si="44"/>
        <v>1079.1002965932419</v>
      </c>
      <c r="X83" s="15">
        <f t="shared" si="45"/>
        <v>0.90549020599656638</v>
      </c>
      <c r="Y83" s="15">
        <f t="shared" si="52"/>
        <v>0.90549020599656638</v>
      </c>
    </row>
    <row r="84" spans="1:25">
      <c r="A84" s="14">
        <f>'b（手動）計算用'!E87</f>
        <v>92</v>
      </c>
      <c r="B84" s="156">
        <f>'b（手動）計算用'!F87</f>
        <v>928.22183741806248</v>
      </c>
      <c r="C84" s="26">
        <f xml:space="preserve"> '樹高計算 '!N203</f>
        <v>28.111607611627043</v>
      </c>
      <c r="D84" s="26">
        <f>'b（手動）計算用'!G87</f>
        <v>28.111607611627043</v>
      </c>
      <c r="E84" s="26">
        <f t="shared" si="46"/>
        <v>30.466733290887333</v>
      </c>
      <c r="F84" s="26">
        <f t="shared" si="33"/>
        <v>13.536315809156411</v>
      </c>
      <c r="G84" s="26">
        <f t="shared" si="34"/>
        <v>72.754300838795444</v>
      </c>
      <c r="H84" s="26">
        <f t="shared" si="47"/>
        <v>31.590645813946814</v>
      </c>
      <c r="I84" s="26">
        <f t="shared" si="35"/>
        <v>31.18428125693984</v>
      </c>
      <c r="J84" s="27">
        <f t="shared" si="48"/>
        <v>0.49405086400041992</v>
      </c>
      <c r="K84" s="155">
        <f t="shared" si="36"/>
        <v>1618.5273084107596</v>
      </c>
      <c r="L84" s="27">
        <f t="shared" si="37"/>
        <v>984.8251926283084</v>
      </c>
      <c r="M84" s="155">
        <f>'b（手動）計算用'!L87</f>
        <v>0</v>
      </c>
      <c r="N84" s="155">
        <f t="shared" si="38"/>
        <v>928.22183741806248</v>
      </c>
      <c r="O84" s="26">
        <f t="shared" si="49"/>
        <v>30.466733290887333</v>
      </c>
      <c r="P84" s="26">
        <f t="shared" si="39"/>
        <v>13.536315809156411</v>
      </c>
      <c r="Q84" s="26">
        <f t="shared" si="50"/>
        <v>72.754300838795444</v>
      </c>
      <c r="R84" s="26">
        <f t="shared" si="51"/>
        <v>31.590645813946814</v>
      </c>
      <c r="S84" s="26">
        <f t="shared" si="40"/>
        <v>31.18428125693984</v>
      </c>
      <c r="T84" s="27">
        <f t="shared" si="41"/>
        <v>984.8251926283084</v>
      </c>
      <c r="U84" s="27">
        <f t="shared" si="42"/>
        <v>0</v>
      </c>
      <c r="V84" s="27">
        <f t="shared" si="43"/>
        <v>1303.7018804169295</v>
      </c>
      <c r="W84" s="27">
        <f t="shared" si="44"/>
        <v>1085.6071045948531</v>
      </c>
      <c r="X84" s="15">
        <f t="shared" si="45"/>
        <v>0.90716539018583853</v>
      </c>
      <c r="Y84" s="15">
        <f t="shared" si="52"/>
        <v>0.90716539018583853</v>
      </c>
    </row>
    <row r="85" spans="1:25">
      <c r="A85" s="14">
        <f>'b（手動）計算用'!E88</f>
        <v>93</v>
      </c>
      <c r="B85" s="156">
        <f>'b（手動）計算用'!F88</f>
        <v>928.22183741806248</v>
      </c>
      <c r="C85" s="26">
        <f xml:space="preserve"> '樹高計算 '!N204</f>
        <v>28.227116500617985</v>
      </c>
      <c r="D85" s="26">
        <f>'b（手動）計算用'!G88</f>
        <v>28.227116500617985</v>
      </c>
      <c r="E85" s="26">
        <f t="shared" si="46"/>
        <v>30.466733290887333</v>
      </c>
      <c r="F85" s="26">
        <f t="shared" si="33"/>
        <v>13.590795548686735</v>
      </c>
      <c r="G85" s="26">
        <f t="shared" si="34"/>
        <v>73.021157318182816</v>
      </c>
      <c r="H85" s="26">
        <f t="shared" si="47"/>
        <v>31.648528662718739</v>
      </c>
      <c r="I85" s="26">
        <f t="shared" si="35"/>
        <v>31.241789421440231</v>
      </c>
      <c r="J85" s="27">
        <f t="shared" si="48"/>
        <v>0.49737983537362879</v>
      </c>
      <c r="K85" s="155">
        <f t="shared" si="36"/>
        <v>1614.691148385351</v>
      </c>
      <c r="L85" s="27">
        <f t="shared" si="37"/>
        <v>992.41561983991278</v>
      </c>
      <c r="M85" s="155">
        <f>'b（手動）計算用'!L88</f>
        <v>0</v>
      </c>
      <c r="N85" s="155">
        <f t="shared" si="38"/>
        <v>928.22183741806248</v>
      </c>
      <c r="O85" s="26">
        <f t="shared" si="49"/>
        <v>30.466733290887333</v>
      </c>
      <c r="P85" s="26">
        <f t="shared" si="39"/>
        <v>13.590795548686735</v>
      </c>
      <c r="Q85" s="26">
        <f t="shared" si="50"/>
        <v>73.021157318182816</v>
      </c>
      <c r="R85" s="26">
        <f t="shared" si="51"/>
        <v>31.648528662718739</v>
      </c>
      <c r="S85" s="26">
        <f t="shared" si="40"/>
        <v>31.241789421440231</v>
      </c>
      <c r="T85" s="27">
        <f t="shared" si="41"/>
        <v>992.41561983991278</v>
      </c>
      <c r="U85" s="27">
        <f t="shared" si="42"/>
        <v>0</v>
      </c>
      <c r="V85" s="27">
        <f t="shared" si="43"/>
        <v>1296.4274005124028</v>
      </c>
      <c r="W85" s="27">
        <f t="shared" si="44"/>
        <v>1092.0067180797732</v>
      </c>
      <c r="X85" s="15">
        <f t="shared" si="45"/>
        <v>0.908799921657089</v>
      </c>
      <c r="Y85" s="15">
        <f t="shared" si="52"/>
        <v>0.908799921657089</v>
      </c>
    </row>
    <row r="86" spans="1:25">
      <c r="A86" s="14">
        <f>'b（手動）計算用'!E89</f>
        <v>94</v>
      </c>
      <c r="B86" s="156">
        <f>'b（手動）計算用'!F89</f>
        <v>928.22183741806248</v>
      </c>
      <c r="C86" s="26">
        <f xml:space="preserve"> '樹高計算 '!N205</f>
        <v>28.34051295282157</v>
      </c>
      <c r="D86" s="26">
        <f>'b（手動）計算用'!G89</f>
        <v>28.34051295282157</v>
      </c>
      <c r="E86" s="26">
        <f t="shared" si="46"/>
        <v>30.466733290887333</v>
      </c>
      <c r="F86" s="26">
        <f t="shared" si="33"/>
        <v>13.644278957917679</v>
      </c>
      <c r="G86" s="26">
        <f t="shared" si="34"/>
        <v>73.282512276908093</v>
      </c>
      <c r="H86" s="26">
        <f t="shared" si="47"/>
        <v>31.705115768089609</v>
      </c>
      <c r="I86" s="26">
        <f t="shared" si="35"/>
        <v>31.298010698334352</v>
      </c>
      <c r="J86" s="27">
        <f t="shared" si="48"/>
        <v>0.50065446205150654</v>
      </c>
      <c r="K86" s="155">
        <f t="shared" si="36"/>
        <v>1610.9353132452775</v>
      </c>
      <c r="L86" s="27">
        <f t="shared" si="37"/>
        <v>999.8870402431611</v>
      </c>
      <c r="M86" s="155">
        <f>'b（手動）計算用'!L89</f>
        <v>0</v>
      </c>
      <c r="N86" s="155">
        <f t="shared" si="38"/>
        <v>928.22183741806248</v>
      </c>
      <c r="O86" s="26">
        <f t="shared" si="49"/>
        <v>30.466733290887333</v>
      </c>
      <c r="P86" s="26">
        <f t="shared" si="39"/>
        <v>13.644278957917679</v>
      </c>
      <c r="Q86" s="26">
        <f t="shared" si="50"/>
        <v>73.282512276908093</v>
      </c>
      <c r="R86" s="26">
        <f t="shared" si="51"/>
        <v>31.705115768089609</v>
      </c>
      <c r="S86" s="26">
        <f t="shared" si="40"/>
        <v>31.298010698334352</v>
      </c>
      <c r="T86" s="27">
        <f t="shared" si="41"/>
        <v>999.8870402431611</v>
      </c>
      <c r="U86" s="27">
        <f t="shared" si="42"/>
        <v>0</v>
      </c>
      <c r="V86" s="27">
        <f t="shared" si="43"/>
        <v>1289.354102721943</v>
      </c>
      <c r="W86" s="27">
        <f t="shared" si="44"/>
        <v>1098.3003450846288</v>
      </c>
      <c r="X86" s="15">
        <f t="shared" si="45"/>
        <v>0.91039490674667456</v>
      </c>
      <c r="Y86" s="15">
        <f t="shared" si="52"/>
        <v>0.91039490674667456</v>
      </c>
    </row>
    <row r="87" spans="1:25">
      <c r="A87" s="14">
        <f>'b（手動）計算用'!E90</f>
        <v>95</v>
      </c>
      <c r="B87" s="156">
        <f>'b（手動）計算用'!F90</f>
        <v>928.22183741806248</v>
      </c>
      <c r="C87" s="26">
        <f xml:space="preserve"> '樹高計算 '!N206</f>
        <v>28.451830248537068</v>
      </c>
      <c r="D87" s="26">
        <f>'b（手動）計算用'!G90</f>
        <v>28.451830248537068</v>
      </c>
      <c r="E87" s="26">
        <f t="shared" si="46"/>
        <v>30.466733290887333</v>
      </c>
      <c r="F87" s="26">
        <f t="shared" si="33"/>
        <v>13.696781733494335</v>
      </c>
      <c r="G87" s="26">
        <f t="shared" si="34"/>
        <v>73.538478678362637</v>
      </c>
      <c r="H87" s="26">
        <f t="shared" si="47"/>
        <v>31.760438449702168</v>
      </c>
      <c r="I87" s="26">
        <f t="shared" si="35"/>
        <v>31.352976175619716</v>
      </c>
      <c r="J87" s="27">
        <f t="shared" si="48"/>
        <v>0.50387532713404626</v>
      </c>
      <c r="K87" s="155">
        <f t="shared" si="36"/>
        <v>1607.2581456060698</v>
      </c>
      <c r="L87" s="27">
        <f t="shared" si="37"/>
        <v>1007.2404914707599</v>
      </c>
      <c r="M87" s="155">
        <f>'b（手動）計算用'!L90</f>
        <v>0</v>
      </c>
      <c r="N87" s="155">
        <f t="shared" si="38"/>
        <v>928.22183741806248</v>
      </c>
      <c r="O87" s="26">
        <f t="shared" si="49"/>
        <v>30.466733290887333</v>
      </c>
      <c r="P87" s="26">
        <f t="shared" si="39"/>
        <v>13.696781733494335</v>
      </c>
      <c r="Q87" s="26">
        <f t="shared" si="50"/>
        <v>73.538478678362637</v>
      </c>
      <c r="R87" s="26">
        <f t="shared" si="51"/>
        <v>31.760438449702168</v>
      </c>
      <c r="S87" s="26">
        <f t="shared" si="40"/>
        <v>31.352976175619716</v>
      </c>
      <c r="T87" s="27">
        <f t="shared" si="41"/>
        <v>1007.2404914707599</v>
      </c>
      <c r="U87" s="27">
        <f t="shared" si="42"/>
        <v>0</v>
      </c>
      <c r="V87" s="27">
        <f t="shared" si="43"/>
        <v>1282.4752871314379</v>
      </c>
      <c r="W87" s="27">
        <f t="shared" si="44"/>
        <v>1104.4892014388381</v>
      </c>
      <c r="X87" s="15">
        <f t="shared" si="45"/>
        <v>0.91195141623712528</v>
      </c>
      <c r="Y87" s="15">
        <f t="shared" si="52"/>
        <v>0.91195141623712528</v>
      </c>
    </row>
    <row r="88" spans="1:25">
      <c r="A88" s="14">
        <f>'b（手動）計算用'!E91</f>
        <v>96</v>
      </c>
      <c r="B88" s="156">
        <f>'b（手動）計算用'!F91</f>
        <v>928.22183741806248</v>
      </c>
      <c r="C88" s="26">
        <f xml:space="preserve"> '樹高計算 '!N207</f>
        <v>28.561101317126454</v>
      </c>
      <c r="D88" s="26">
        <f>'b（手動）計算用'!G91</f>
        <v>28.561101317126454</v>
      </c>
      <c r="E88" s="26">
        <f t="shared" si="46"/>
        <v>30.466733290887333</v>
      </c>
      <c r="F88" s="26">
        <f t="shared" si="33"/>
        <v>13.748319406542311</v>
      </c>
      <c r="G88" s="26">
        <f t="shared" si="34"/>
        <v>73.789167115103012</v>
      </c>
      <c r="H88" s="26">
        <f t="shared" si="47"/>
        <v>31.814527144974104</v>
      </c>
      <c r="I88" s="26">
        <f t="shared" si="35"/>
        <v>31.406716066174152</v>
      </c>
      <c r="J88" s="27">
        <f t="shared" si="48"/>
        <v>0.50704301980479749</v>
      </c>
      <c r="K88" s="155">
        <f t="shared" si="36"/>
        <v>1603.658020484</v>
      </c>
      <c r="L88" s="27">
        <f t="shared" si="37"/>
        <v>1014.4770382411645</v>
      </c>
      <c r="M88" s="155">
        <f>'b（手動）計算用'!L91</f>
        <v>0</v>
      </c>
      <c r="N88" s="155">
        <f t="shared" si="38"/>
        <v>928.22183741806248</v>
      </c>
      <c r="O88" s="26">
        <f t="shared" si="49"/>
        <v>30.466733290887333</v>
      </c>
      <c r="P88" s="26">
        <f t="shared" si="39"/>
        <v>13.748319406542311</v>
      </c>
      <c r="Q88" s="26">
        <f t="shared" si="50"/>
        <v>73.789167115103012</v>
      </c>
      <c r="R88" s="26">
        <f t="shared" si="51"/>
        <v>31.814527144974104</v>
      </c>
      <c r="S88" s="26">
        <f t="shared" si="40"/>
        <v>31.406716066174152</v>
      </c>
      <c r="T88" s="27">
        <f t="shared" si="41"/>
        <v>1014.4770382411645</v>
      </c>
      <c r="U88" s="27">
        <f t="shared" si="42"/>
        <v>0</v>
      </c>
      <c r="V88" s="27">
        <f t="shared" si="43"/>
        <v>1275.7845319276398</v>
      </c>
      <c r="W88" s="27">
        <f t="shared" si="44"/>
        <v>1110.574509961408</v>
      </c>
      <c r="X88" s="15">
        <f t="shared" si="45"/>
        <v>0.91347048679914067</v>
      </c>
      <c r="Y88" s="15">
        <f t="shared" si="52"/>
        <v>0.91347048679914067</v>
      </c>
    </row>
    <row r="89" spans="1:25">
      <c r="A89" s="14">
        <f>'b（手動）計算用'!E92</f>
        <v>97</v>
      </c>
      <c r="B89" s="156">
        <f>'b（手動）計算用'!F92</f>
        <v>928.22183741806248</v>
      </c>
      <c r="C89" s="26">
        <f xml:space="preserve"> '樹高計算 '!N208</f>
        <v>28.668358739921548</v>
      </c>
      <c r="D89" s="26">
        <f>'b（手動）計算用'!G92</f>
        <v>28.668358739921548</v>
      </c>
      <c r="E89" s="26">
        <f t="shared" si="46"/>
        <v>30.466733290887333</v>
      </c>
      <c r="F89" s="26">
        <f t="shared" si="33"/>
        <v>13.79890734403887</v>
      </c>
      <c r="G89" s="26">
        <f t="shared" si="34"/>
        <v>74.034685873314103</v>
      </c>
      <c r="H89" s="26">
        <f t="shared" si="47"/>
        <v>31.867411442565345</v>
      </c>
      <c r="I89" s="26">
        <f t="shared" si="35"/>
        <v>31.459259740943214</v>
      </c>
      <c r="J89" s="27">
        <f t="shared" si="48"/>
        <v>0.51015813479949124</v>
      </c>
      <c r="K89" s="155">
        <f t="shared" si="36"/>
        <v>1600.1333446700683</v>
      </c>
      <c r="L89" s="27">
        <f t="shared" si="37"/>
        <v>1021.5977706108847</v>
      </c>
      <c r="M89" s="155">
        <f>'b（手動）計算用'!L92</f>
        <v>0</v>
      </c>
      <c r="N89" s="155">
        <f t="shared" si="38"/>
        <v>928.22183741806248</v>
      </c>
      <c r="O89" s="26">
        <f t="shared" si="49"/>
        <v>30.466733290887333</v>
      </c>
      <c r="P89" s="26">
        <f t="shared" si="39"/>
        <v>13.79890734403887</v>
      </c>
      <c r="Q89" s="26">
        <f t="shared" si="50"/>
        <v>74.034685873314103</v>
      </c>
      <c r="R89" s="26">
        <f t="shared" si="51"/>
        <v>31.867411442565345</v>
      </c>
      <c r="S89" s="26">
        <f t="shared" si="40"/>
        <v>31.459259740943214</v>
      </c>
      <c r="T89" s="27">
        <f t="shared" si="41"/>
        <v>1021.5977706108847</v>
      </c>
      <c r="U89" s="27">
        <f t="shared" si="42"/>
        <v>0</v>
      </c>
      <c r="V89" s="27">
        <f t="shared" si="43"/>
        <v>1269.2756789215287</v>
      </c>
      <c r="W89" s="27">
        <f t="shared" si="44"/>
        <v>1116.5574996635314</v>
      </c>
      <c r="X89" s="15">
        <f t="shared" si="45"/>
        <v>0.91495312235933901</v>
      </c>
      <c r="Y89" s="15">
        <f t="shared" si="52"/>
        <v>0.91495312235933901</v>
      </c>
    </row>
    <row r="90" spans="1:25">
      <c r="A90" s="14">
        <f>'b（手動）計算用'!E93</f>
        <v>98</v>
      </c>
      <c r="B90" s="156">
        <f>'b（手動）計算用'!F93</f>
        <v>928.22183741806248</v>
      </c>
      <c r="C90" s="26">
        <f xml:space="preserve"> '樹高計算 '!N209</f>
        <v>28.773634752645311</v>
      </c>
      <c r="D90" s="26">
        <f>'b（手動）計算用'!G93</f>
        <v>28.773634752645311</v>
      </c>
      <c r="E90" s="26">
        <f t="shared" si="46"/>
        <v>30.466733290887333</v>
      </c>
      <c r="F90" s="26">
        <f t="shared" si="33"/>
        <v>13.848560749954942</v>
      </c>
      <c r="G90" s="26">
        <f t="shared" si="34"/>
        <v>74.275140994223378</v>
      </c>
      <c r="H90" s="26">
        <f t="shared" si="47"/>
        <v>31.919120114071202</v>
      </c>
      <c r="I90" s="26">
        <f t="shared" si="35"/>
        <v>31.510635760368036</v>
      </c>
      <c r="J90" s="27">
        <f t="shared" si="48"/>
        <v>0.51322127188416999</v>
      </c>
      <c r="K90" s="155">
        <f t="shared" si="36"/>
        <v>1596.6825561203225</v>
      </c>
      <c r="L90" s="27">
        <f t="shared" si="37"/>
        <v>1028.6038022699711</v>
      </c>
      <c r="M90" s="155">
        <f>'b（手動）計算用'!L93</f>
        <v>0</v>
      </c>
      <c r="N90" s="155">
        <f t="shared" si="38"/>
        <v>928.22183741806248</v>
      </c>
      <c r="O90" s="26">
        <f t="shared" si="49"/>
        <v>30.466733290887333</v>
      </c>
      <c r="P90" s="26">
        <f t="shared" si="39"/>
        <v>13.848560749954942</v>
      </c>
      <c r="Q90" s="26">
        <f t="shared" si="50"/>
        <v>74.275140994223378</v>
      </c>
      <c r="R90" s="26">
        <f t="shared" si="51"/>
        <v>31.919120114071202</v>
      </c>
      <c r="S90" s="26">
        <f t="shared" si="40"/>
        <v>31.510635760368036</v>
      </c>
      <c r="T90" s="27">
        <f t="shared" si="41"/>
        <v>1028.6038022699711</v>
      </c>
      <c r="U90" s="27">
        <f t="shared" si="42"/>
        <v>0</v>
      </c>
      <c r="V90" s="27">
        <f t="shared" si="43"/>
        <v>1262.9428199860256</v>
      </c>
      <c r="W90" s="27">
        <f t="shared" si="44"/>
        <v>1122.439404957893</v>
      </c>
      <c r="X90" s="15">
        <f t="shared" si="45"/>
        <v>0.91640029539818046</v>
      </c>
      <c r="Y90" s="15">
        <f t="shared" si="52"/>
        <v>0.91640029539818046</v>
      </c>
    </row>
    <row r="91" spans="1:25">
      <c r="A91" s="14">
        <f>'b（手動）計算用'!E94</f>
        <v>99</v>
      </c>
      <c r="B91" s="156">
        <f>'b（手動）計算用'!F94</f>
        <v>928.22183741806248</v>
      </c>
      <c r="C91" s="26">
        <f xml:space="preserve"> '樹高計算 '!N210</f>
        <v>28.876961247392533</v>
      </c>
      <c r="D91" s="26">
        <f>'b（手動）計算用'!G94</f>
        <v>28.876961247392533</v>
      </c>
      <c r="E91" s="26">
        <f t="shared" si="46"/>
        <v>30.466733290887333</v>
      </c>
      <c r="F91" s="26">
        <f t="shared" si="33"/>
        <v>13.897294666189316</v>
      </c>
      <c r="G91" s="26">
        <f t="shared" si="34"/>
        <v>74.510636332636466</v>
      </c>
      <c r="H91" s="26">
        <f t="shared" si="47"/>
        <v>31.969681144051375</v>
      </c>
      <c r="I91" s="26">
        <f t="shared" si="35"/>
        <v>31.560871904162596</v>
      </c>
      <c r="J91" s="27">
        <f t="shared" si="48"/>
        <v>0.51623303534292952</v>
      </c>
      <c r="K91" s="155">
        <f t="shared" si="36"/>
        <v>1593.3041233621541</v>
      </c>
      <c r="L91" s="27">
        <f t="shared" si="37"/>
        <v>1035.4962688799205</v>
      </c>
      <c r="M91" s="155">
        <f>'b（手動）計算用'!L94</f>
        <v>0</v>
      </c>
      <c r="N91" s="155">
        <f t="shared" si="38"/>
        <v>928.22183741806248</v>
      </c>
      <c r="O91" s="26">
        <f t="shared" si="49"/>
        <v>30.466733290887333</v>
      </c>
      <c r="P91" s="26">
        <f t="shared" si="39"/>
        <v>13.897294666189316</v>
      </c>
      <c r="Q91" s="26">
        <f t="shared" si="50"/>
        <v>74.510636332636466</v>
      </c>
      <c r="R91" s="26">
        <f t="shared" si="51"/>
        <v>31.969681144051375</v>
      </c>
      <c r="S91" s="26">
        <f t="shared" si="40"/>
        <v>31.560871904162596</v>
      </c>
      <c r="T91" s="27">
        <f t="shared" si="41"/>
        <v>1035.4962688799205</v>
      </c>
      <c r="U91" s="27">
        <f t="shared" si="42"/>
        <v>0</v>
      </c>
      <c r="V91" s="27">
        <f t="shared" si="43"/>
        <v>1256.7802843415263</v>
      </c>
      <c r="W91" s="27">
        <f t="shared" si="44"/>
        <v>1128.2214648756096</v>
      </c>
      <c r="X91" s="15">
        <f t="shared" si="45"/>
        <v>0.91781294818219716</v>
      </c>
      <c r="Y91" s="15">
        <f t="shared" si="52"/>
        <v>0.91781294818219716</v>
      </c>
    </row>
    <row r="92" spans="1:25">
      <c r="A92" s="14">
        <f>'b（手動）計算用'!E95</f>
        <v>100</v>
      </c>
      <c r="B92" s="156">
        <f>'b（手動）計算用'!F95</f>
        <v>928.22183741806248</v>
      </c>
      <c r="C92" s="26">
        <f xml:space="preserve"> '樹高計算 '!N211</f>
        <v>28.978369774214112</v>
      </c>
      <c r="D92" s="26">
        <f>'b（手動）計算用'!G95</f>
        <v>28.978369774214112</v>
      </c>
      <c r="E92" s="26">
        <f t="shared" si="46"/>
        <v>30.466733290887333</v>
      </c>
      <c r="F92" s="26">
        <f t="shared" si="33"/>
        <v>13.945123973315859</v>
      </c>
      <c r="G92" s="26">
        <f t="shared" si="34"/>
        <v>74.741273612762811</v>
      </c>
      <c r="H92" s="26">
        <f t="shared" si="47"/>
        <v>32.019121758498912</v>
      </c>
      <c r="I92" s="26">
        <f t="shared" si="35"/>
        <v>31.609995199543768</v>
      </c>
      <c r="J92" s="27">
        <f t="shared" si="48"/>
        <v>0.51919403347546766</v>
      </c>
      <c r="K92" s="155">
        <f t="shared" si="36"/>
        <v>1589.9965449161157</v>
      </c>
      <c r="L92" s="27">
        <f t="shared" si="37"/>
        <v>1042.2763264534988</v>
      </c>
      <c r="M92" s="155">
        <f>'b（手動）計算用'!L95</f>
        <v>0</v>
      </c>
      <c r="N92" s="155">
        <f t="shared" si="38"/>
        <v>928.22183741806248</v>
      </c>
      <c r="O92" s="26">
        <f t="shared" si="49"/>
        <v>30.466733290887333</v>
      </c>
      <c r="P92" s="26">
        <f t="shared" si="39"/>
        <v>13.945123973315859</v>
      </c>
      <c r="Q92" s="26">
        <f t="shared" si="50"/>
        <v>74.741273612762811</v>
      </c>
      <c r="R92" s="26">
        <f t="shared" si="51"/>
        <v>32.019121758498912</v>
      </c>
      <c r="S92" s="26">
        <f t="shared" si="40"/>
        <v>31.609995199543768</v>
      </c>
      <c r="T92" s="27">
        <f t="shared" si="41"/>
        <v>1042.2763264534988</v>
      </c>
      <c r="U92" s="27">
        <f t="shared" si="42"/>
        <v>0</v>
      </c>
      <c r="V92" s="27">
        <f t="shared" si="43"/>
        <v>1250.782626628034</v>
      </c>
      <c r="W92" s="27">
        <f t="shared" si="44"/>
        <v>1133.9049222918413</v>
      </c>
      <c r="X92" s="15">
        <f t="shared" si="45"/>
        <v>0.91919199393442663</v>
      </c>
      <c r="Y92" s="15">
        <f t="shared" si="52"/>
        <v>0.91919199393442663</v>
      </c>
    </row>
    <row r="93" spans="1:25">
      <c r="A93" s="14">
        <f>'b（手動）計算用'!E96</f>
        <v>101</v>
      </c>
      <c r="B93" s="156">
        <f>'b（手動）計算用'!F96</f>
        <v>928.22183741806248</v>
      </c>
      <c r="C93" s="26">
        <f xml:space="preserve"> '樹高計算 '!N212</f>
        <v>29.07789154234753</v>
      </c>
      <c r="D93" s="26">
        <f>'b（手動）計算用'!G96</f>
        <v>29.07789154234753</v>
      </c>
      <c r="E93" s="26">
        <f t="shared" si="46"/>
        <v>30.466733290887333</v>
      </c>
      <c r="F93" s="26">
        <f t="shared" si="33"/>
        <v>13.992063391163876</v>
      </c>
      <c r="G93" s="26">
        <f t="shared" si="34"/>
        <v>74.967152481489421</v>
      </c>
      <c r="H93" s="26">
        <f t="shared" si="47"/>
        <v>32.06746845184577</v>
      </c>
      <c r="I93" s="26">
        <f t="shared" si="35"/>
        <v>31.658031948009974</v>
      </c>
      <c r="J93" s="27">
        <f t="shared" si="48"/>
        <v>0.52210487810464257</v>
      </c>
      <c r="K93" s="155">
        <f t="shared" si="36"/>
        <v>1586.7583487327822</v>
      </c>
      <c r="L93" s="27">
        <f t="shared" si="37"/>
        <v>1048.9451497760483</v>
      </c>
      <c r="M93" s="155">
        <f>'b（手動）計算用'!L96</f>
        <v>0</v>
      </c>
      <c r="N93" s="155">
        <f t="shared" si="38"/>
        <v>928.22183741806248</v>
      </c>
      <c r="O93" s="26">
        <f t="shared" si="49"/>
        <v>30.466733290887333</v>
      </c>
      <c r="P93" s="26">
        <f t="shared" si="39"/>
        <v>13.992063391163876</v>
      </c>
      <c r="Q93" s="26">
        <f t="shared" si="50"/>
        <v>74.967152481489421</v>
      </c>
      <c r="R93" s="26">
        <f t="shared" si="51"/>
        <v>32.06746845184577</v>
      </c>
      <c r="S93" s="26">
        <f t="shared" si="40"/>
        <v>31.658031948009974</v>
      </c>
      <c r="T93" s="27">
        <f t="shared" si="41"/>
        <v>1048.9451497760483</v>
      </c>
      <c r="U93" s="27">
        <f t="shared" si="42"/>
        <v>0</v>
      </c>
      <c r="V93" s="27">
        <f t="shared" si="43"/>
        <v>1244.9446157076347</v>
      </c>
      <c r="W93" s="27">
        <f t="shared" si="44"/>
        <v>1139.4910231610788</v>
      </c>
      <c r="X93" s="15">
        <f t="shared" si="45"/>
        <v>0.9205383179466865</v>
      </c>
      <c r="Y93" s="15">
        <f t="shared" si="52"/>
        <v>0.9205383179466865</v>
      </c>
    </row>
    <row r="94" spans="1:25">
      <c r="A94" s="14">
        <f>'b（手動）計算用'!E97</f>
        <v>102</v>
      </c>
      <c r="B94" s="156">
        <f>'b（手動）計算用'!F97</f>
        <v>928.22183741806248</v>
      </c>
      <c r="C94" s="26">
        <f xml:space="preserve"> '樹高計算 '!N213</f>
        <v>29.175557421134421</v>
      </c>
      <c r="D94" s="26">
        <f>'b（手動）計算用'!G97</f>
        <v>29.175557421134421</v>
      </c>
      <c r="E94" s="26">
        <f t="shared" si="46"/>
        <v>30.466733290887333</v>
      </c>
      <c r="F94" s="26">
        <f t="shared" si="33"/>
        <v>14.038127479250875</v>
      </c>
      <c r="G94" s="26">
        <f t="shared" si="34"/>
        <v>75.188370559256555</v>
      </c>
      <c r="H94" s="26">
        <f t="shared" si="47"/>
        <v>32.114747012596247</v>
      </c>
      <c r="I94" s="26">
        <f t="shared" si="35"/>
        <v>31.705007750758998</v>
      </c>
      <c r="J94" s="27">
        <f t="shared" si="48"/>
        <v>0.52496618409427787</v>
      </c>
      <c r="K94" s="155">
        <f t="shared" si="36"/>
        <v>1583.5880916441251</v>
      </c>
      <c r="L94" s="27">
        <f t="shared" si="37"/>
        <v>1055.5039308679968</v>
      </c>
      <c r="M94" s="155">
        <f>'b（手動）計算用'!L97</f>
        <v>0</v>
      </c>
      <c r="N94" s="155">
        <f t="shared" si="38"/>
        <v>928.22183741806248</v>
      </c>
      <c r="O94" s="26">
        <f t="shared" si="49"/>
        <v>30.466733290887333</v>
      </c>
      <c r="P94" s="26">
        <f t="shared" si="39"/>
        <v>14.038127479250875</v>
      </c>
      <c r="Q94" s="26">
        <f t="shared" si="50"/>
        <v>75.188370559256555</v>
      </c>
      <c r="R94" s="26">
        <f t="shared" si="51"/>
        <v>32.114747012596247</v>
      </c>
      <c r="S94" s="26">
        <f t="shared" si="40"/>
        <v>31.705007750758998</v>
      </c>
      <c r="T94" s="27">
        <f t="shared" si="41"/>
        <v>1055.5039308679968</v>
      </c>
      <c r="U94" s="27">
        <f t="shared" si="42"/>
        <v>0</v>
      </c>
      <c r="V94" s="27">
        <f t="shared" si="43"/>
        <v>1239.2612241454806</v>
      </c>
      <c r="W94" s="27">
        <f t="shared" si="44"/>
        <v>1144.981015763133</v>
      </c>
      <c r="X94" s="15">
        <f t="shared" si="45"/>
        <v>0.92185277863712056</v>
      </c>
      <c r="Y94" s="15">
        <f t="shared" si="52"/>
        <v>0.92185277863712056</v>
      </c>
    </row>
    <row r="95" spans="1:25">
      <c r="A95" s="14">
        <f>'b（手動）計算用'!E98</f>
        <v>103</v>
      </c>
      <c r="B95" s="156">
        <f>'b（手動）計算用'!F98</f>
        <v>928.22183741806248</v>
      </c>
      <c r="C95" s="26">
        <f xml:space="preserve"> '樹高計算 '!N214</f>
        <v>29.271397940664748</v>
      </c>
      <c r="D95" s="26">
        <f>'b（手動）計算用'!G98</f>
        <v>29.271397940664748</v>
      </c>
      <c r="E95" s="26">
        <f t="shared" si="46"/>
        <v>30.466733290887333</v>
      </c>
      <c r="F95" s="26">
        <f t="shared" si="33"/>
        <v>14.083330637086398</v>
      </c>
      <c r="G95" s="26">
        <f t="shared" si="34"/>
        <v>75.405023488682147</v>
      </c>
      <c r="H95" s="26">
        <f t="shared" si="47"/>
        <v>32.160982547673413</v>
      </c>
      <c r="I95" s="26">
        <f t="shared" si="35"/>
        <v>31.75094753282935</v>
      </c>
      <c r="J95" s="27">
        <f t="shared" si="48"/>
        <v>0.52777856887748031</v>
      </c>
      <c r="K95" s="155">
        <f t="shared" si="36"/>
        <v>1580.4843588288395</v>
      </c>
      <c r="L95" s="27">
        <f t="shared" si="37"/>
        <v>1061.9538774883767</v>
      </c>
      <c r="M95" s="155">
        <f>'b（手動）計算用'!L98</f>
        <v>0</v>
      </c>
      <c r="N95" s="155">
        <f t="shared" si="38"/>
        <v>928.22183741806248</v>
      </c>
      <c r="O95" s="26">
        <f t="shared" si="49"/>
        <v>30.466733290887333</v>
      </c>
      <c r="P95" s="26">
        <f t="shared" si="39"/>
        <v>14.083330637086398</v>
      </c>
      <c r="Q95" s="26">
        <f t="shared" si="50"/>
        <v>75.405023488682147</v>
      </c>
      <c r="R95" s="26">
        <f t="shared" si="51"/>
        <v>32.160982547673413</v>
      </c>
      <c r="S95" s="26">
        <f t="shared" si="40"/>
        <v>31.75094753282935</v>
      </c>
      <c r="T95" s="27">
        <f t="shared" si="41"/>
        <v>1061.9538774883767</v>
      </c>
      <c r="U95" s="27">
        <f t="shared" si="42"/>
        <v>0</v>
      </c>
      <c r="V95" s="27">
        <f t="shared" si="43"/>
        <v>1233.7276183215833</v>
      </c>
      <c r="W95" s="27">
        <f t="shared" si="44"/>
        <v>1150.3761499608661</v>
      </c>
      <c r="X95" s="15">
        <f t="shared" si="45"/>
        <v>0.92313620855622114</v>
      </c>
      <c r="Y95" s="15">
        <f t="shared" si="52"/>
        <v>0.92313620855622114</v>
      </c>
    </row>
    <row r="96" spans="1:25">
      <c r="A96" s="14">
        <f>'b（手動）計算用'!E99</f>
        <v>104</v>
      </c>
      <c r="B96" s="156">
        <f>'b（手動）計算用'!F99</f>
        <v>928.22183741806248</v>
      </c>
      <c r="C96" s="26">
        <f xml:space="preserve"> '樹高計算 '!N215</f>
        <v>29.365443292185031</v>
      </c>
      <c r="D96" s="26">
        <f>'b（手動）計算用'!G99</f>
        <v>29.365443292185031</v>
      </c>
      <c r="E96" s="26">
        <f t="shared" si="46"/>
        <v>30.466733290887333</v>
      </c>
      <c r="F96" s="26">
        <f t="shared" si="33"/>
        <v>14.127687104364552</v>
      </c>
      <c r="G96" s="26">
        <f t="shared" si="34"/>
        <v>75.617204981074195</v>
      </c>
      <c r="H96" s="26">
        <f t="shared" si="47"/>
        <v>32.206199505558651</v>
      </c>
      <c r="I96" s="26">
        <f t="shared" si="35"/>
        <v>31.795875566044788</v>
      </c>
      <c r="J96" s="27">
        <f t="shared" si="48"/>
        <v>0.53054265199573103</v>
      </c>
      <c r="K96" s="155">
        <f t="shared" si="36"/>
        <v>1577.445763291056</v>
      </c>
      <c r="L96" s="27">
        <f t="shared" si="37"/>
        <v>1068.296211679213</v>
      </c>
      <c r="M96" s="155">
        <f>'b（手動）計算用'!L99</f>
        <v>0</v>
      </c>
      <c r="N96" s="155">
        <f t="shared" si="38"/>
        <v>928.22183741806248</v>
      </c>
      <c r="O96" s="26">
        <f t="shared" si="49"/>
        <v>30.466733290887333</v>
      </c>
      <c r="P96" s="26">
        <f t="shared" si="39"/>
        <v>14.127687104364552</v>
      </c>
      <c r="Q96" s="26">
        <f t="shared" si="50"/>
        <v>75.617204981074195</v>
      </c>
      <c r="R96" s="26">
        <f t="shared" si="51"/>
        <v>32.206199505558651</v>
      </c>
      <c r="S96" s="26">
        <f t="shared" si="40"/>
        <v>31.795875566044788</v>
      </c>
      <c r="T96" s="27">
        <f t="shared" si="41"/>
        <v>1068.296211679213</v>
      </c>
      <c r="U96" s="27">
        <f t="shared" si="42"/>
        <v>0</v>
      </c>
      <c r="V96" s="27">
        <f t="shared" si="43"/>
        <v>1228.3391491293946</v>
      </c>
      <c r="W96" s="27">
        <f t="shared" si="44"/>
        <v>1155.6776764706501</v>
      </c>
      <c r="X96" s="15">
        <f t="shared" si="45"/>
        <v>0.92438941534434294</v>
      </c>
      <c r="Y96" s="15">
        <f t="shared" si="52"/>
        <v>0.92438941534434294</v>
      </c>
    </row>
    <row r="97" spans="1:25">
      <c r="A97" s="14">
        <f>'b（手動）計算用'!E100</f>
        <v>105</v>
      </c>
      <c r="B97" s="156">
        <f>'b（手動）計算用'!F100</f>
        <v>928.22183741806248</v>
      </c>
      <c r="C97" s="26">
        <f xml:space="preserve"> '樹高計算 '!N216</f>
        <v>29.45772332830634</v>
      </c>
      <c r="D97" s="26">
        <f>'b（手動）計算用'!G100</f>
        <v>29.45772332830634</v>
      </c>
      <c r="E97" s="26">
        <f t="shared" si="46"/>
        <v>30.466733290887333</v>
      </c>
      <c r="F97" s="26">
        <f t="shared" si="33"/>
        <v>14.171210961062128</v>
      </c>
      <c r="G97" s="26">
        <f t="shared" si="34"/>
        <v>75.825006860966369</v>
      </c>
      <c r="H97" s="26">
        <f t="shared" si="47"/>
        <v>32.250421698299412</v>
      </c>
      <c r="I97" s="26">
        <f t="shared" si="35"/>
        <v>31.839815490836337</v>
      </c>
      <c r="J97" s="27">
        <f t="shared" si="48"/>
        <v>0.53325905464903556</v>
      </c>
      <c r="K97" s="155">
        <f t="shared" si="36"/>
        <v>1574.4709453518487</v>
      </c>
      <c r="L97" s="27">
        <f t="shared" si="37"/>
        <v>1074.5321683507377</v>
      </c>
      <c r="M97" s="155">
        <f>'b（手動）計算用'!L100</f>
        <v>0</v>
      </c>
      <c r="N97" s="155">
        <f t="shared" si="38"/>
        <v>928.22183741806248</v>
      </c>
      <c r="O97" s="26">
        <f t="shared" si="49"/>
        <v>30.466733290887333</v>
      </c>
      <c r="P97" s="26">
        <f t="shared" si="39"/>
        <v>14.171210961062128</v>
      </c>
      <c r="Q97" s="26">
        <f t="shared" si="50"/>
        <v>75.825006860966369</v>
      </c>
      <c r="R97" s="26">
        <f t="shared" si="51"/>
        <v>32.250421698299412</v>
      </c>
      <c r="S97" s="26">
        <f t="shared" si="40"/>
        <v>31.839815490836337</v>
      </c>
      <c r="T97" s="27">
        <f t="shared" si="41"/>
        <v>1074.5321683507377</v>
      </c>
      <c r="U97" s="27">
        <f t="shared" si="42"/>
        <v>0</v>
      </c>
      <c r="V97" s="27">
        <f t="shared" si="43"/>
        <v>1223.0913432206116</v>
      </c>
      <c r="W97" s="27">
        <f t="shared" si="44"/>
        <v>1160.8868461465645</v>
      </c>
      <c r="X97" s="15">
        <f t="shared" si="45"/>
        <v>0.92561318264353531</v>
      </c>
      <c r="Y97" s="15">
        <f t="shared" si="52"/>
        <v>0.92561318264353531</v>
      </c>
    </row>
    <row r="98" spans="1:25">
      <c r="A98" s="14">
        <f>'b（手動）計算用'!E101</f>
        <v>106</v>
      </c>
      <c r="B98" s="156">
        <f>'b（手動）計算用'!F101</f>
        <v>928.22183741806248</v>
      </c>
      <c r="C98" s="26">
        <f xml:space="preserve"> '樹高計算 '!N217</f>
        <v>29.548267563046004</v>
      </c>
      <c r="D98" s="26">
        <f>'b（手動）計算用'!G101</f>
        <v>29.548267563046004</v>
      </c>
      <c r="E98" s="26">
        <f t="shared" si="46"/>
        <v>30.466733290887333</v>
      </c>
      <c r="F98" s="26">
        <f t="shared" ref="F98:F112" si="53">$AB$11+$AB$12*D98+$AB$13*E98*D98/100</f>
        <v>14.213916127458251</v>
      </c>
      <c r="G98" s="26">
        <f t="shared" ref="G98:G112" si="54">L98/F98</f>
        <v>76.028519108800836</v>
      </c>
      <c r="H98" s="26">
        <f t="shared" si="47"/>
        <v>32.293672322454853</v>
      </c>
      <c r="I98" s="26">
        <f t="shared" ref="I98:I112" si="55">$AB$15+$AB$16*H98+$AB$17*E98*D98/100</f>
        <v>31.882790337011048</v>
      </c>
      <c r="J98" s="27">
        <f t="shared" si="48"/>
        <v>0.53592839925738844</v>
      </c>
      <c r="K98" s="155">
        <f t="shared" ref="K98:K112" si="56">1/(1/$AB$29-J98/($AB$26*$AB$29^$AB$27))</f>
        <v>1571.5585721529667</v>
      </c>
      <c r="L98" s="27">
        <f t="shared" ref="L98:L112" si="57">($AB$2*D98^$AB$3+$AB$4*D98^$AB$5/B98)^-1</f>
        <v>1080.6629939073521</v>
      </c>
      <c r="M98" s="155">
        <f>'b（手動）計算用'!L101</f>
        <v>0</v>
      </c>
      <c r="N98" s="155">
        <f t="shared" ref="N98:N112" si="58">B98-M98</f>
        <v>928.22183741806248</v>
      </c>
      <c r="O98" s="26">
        <f t="shared" si="49"/>
        <v>30.466733290887333</v>
      </c>
      <c r="P98" s="26">
        <f t="shared" ref="P98:P112" si="59">$AB$11+$AB$12*D98+$AB$13*O98*D98/100</f>
        <v>14.213916127458251</v>
      </c>
      <c r="Q98" s="26">
        <f t="shared" si="50"/>
        <v>76.028519108800836</v>
      </c>
      <c r="R98" s="26">
        <f t="shared" si="51"/>
        <v>32.293672322454853</v>
      </c>
      <c r="S98" s="26">
        <f t="shared" ref="S98:S112" si="60">$AB$15+$AB$16*R98+$AB$17*O98*D98/100</f>
        <v>31.882790337011048</v>
      </c>
      <c r="T98" s="27">
        <f t="shared" ref="T98:T112" si="61">($AB$2*D98^$AB$3+$AB$4*D98^$AB$5/N98)^-1</f>
        <v>1080.6629939073521</v>
      </c>
      <c r="U98" s="27">
        <f t="shared" ref="U98:U112" si="62">L98-T98</f>
        <v>0</v>
      </c>
      <c r="V98" s="27">
        <f t="shared" ref="V98:V112" si="63">$AB$22*D98^$AB$21</f>
        <v>1217.9798947587519</v>
      </c>
      <c r="W98" s="27">
        <f t="shared" ref="W98:W112" si="64">($AB$2*D98^$AB$3+$AB$4*D98^$AB$5/V98)^-1</f>
        <v>1166.0049092792381</v>
      </c>
      <c r="X98" s="15">
        <f t="shared" ref="X98:X112" si="65">L98/W98</f>
        <v>0.92680827096633767</v>
      </c>
      <c r="Y98" s="15">
        <f t="shared" si="52"/>
        <v>0.92680827096633767</v>
      </c>
    </row>
    <row r="99" spans="1:25">
      <c r="A99" s="14">
        <f>'b（手動）計算用'!E102</f>
        <v>107</v>
      </c>
      <c r="B99" s="156">
        <f>'b（手動）計算用'!F102</f>
        <v>928.22183741806248</v>
      </c>
      <c r="C99" s="26">
        <f xml:space="preserve"> '樹高計算 '!N218</f>
        <v>29.637105171734799</v>
      </c>
      <c r="D99" s="26">
        <f>'b（手動）計算用'!G102</f>
        <v>29.637105171734799</v>
      </c>
      <c r="E99" s="26">
        <f t="shared" si="46"/>
        <v>30.466733290887333</v>
      </c>
      <c r="F99" s="26">
        <f t="shared" si="53"/>
        <v>14.255816364090618</v>
      </c>
      <c r="G99" s="26">
        <f t="shared" si="54"/>
        <v>76.227829901880909</v>
      </c>
      <c r="H99" s="26">
        <f t="shared" si="47"/>
        <v>32.335973979045676</v>
      </c>
      <c r="I99" s="26">
        <f t="shared" si="55"/>
        <v>31.924822543533214</v>
      </c>
      <c r="J99" s="27">
        <f t="shared" si="48"/>
        <v>0.53855130903382953</v>
      </c>
      <c r="K99" s="155">
        <f t="shared" si="56"/>
        <v>1568.707337172199</v>
      </c>
      <c r="L99" s="27">
        <f t="shared" si="57"/>
        <v>1086.68994491435</v>
      </c>
      <c r="M99" s="155">
        <f>'b（手動）計算用'!L102</f>
        <v>0</v>
      </c>
      <c r="N99" s="155">
        <f t="shared" si="58"/>
        <v>928.22183741806248</v>
      </c>
      <c r="O99" s="26">
        <f t="shared" si="49"/>
        <v>30.466733290887333</v>
      </c>
      <c r="P99" s="26">
        <f t="shared" si="59"/>
        <v>14.255816364090618</v>
      </c>
      <c r="Q99" s="26">
        <f t="shared" si="50"/>
        <v>76.227829901880909</v>
      </c>
      <c r="R99" s="26">
        <f t="shared" si="51"/>
        <v>32.335973979045676</v>
      </c>
      <c r="S99" s="26">
        <f t="shared" si="60"/>
        <v>31.924822543533214</v>
      </c>
      <c r="T99" s="27">
        <f t="shared" si="61"/>
        <v>1086.68994491435</v>
      </c>
      <c r="U99" s="27">
        <f t="shared" si="62"/>
        <v>0</v>
      </c>
      <c r="V99" s="27">
        <f t="shared" si="63"/>
        <v>1213.0006576468966</v>
      </c>
      <c r="W99" s="27">
        <f t="shared" si="64"/>
        <v>1171.0331149102649</v>
      </c>
      <c r="X99" s="15">
        <f t="shared" si="65"/>
        <v>0.92797541852402865</v>
      </c>
      <c r="Y99" s="15">
        <f t="shared" si="52"/>
        <v>0.92797541852402865</v>
      </c>
    </row>
    <row r="100" spans="1:25">
      <c r="A100" s="14">
        <f>'b（手動）計算用'!E103</f>
        <v>108</v>
      </c>
      <c r="B100" s="156">
        <f>'b（手動）計算用'!F103</f>
        <v>928.22183741806248</v>
      </c>
      <c r="C100" s="26">
        <f xml:space="preserve"> '樹高計算 '!N219</f>
        <v>29.724264990819755</v>
      </c>
      <c r="D100" s="26">
        <f>'b（手動）計算用'!G103</f>
        <v>29.724264990819755</v>
      </c>
      <c r="E100" s="26">
        <f t="shared" si="46"/>
        <v>30.466733290887333</v>
      </c>
      <c r="F100" s="26">
        <f t="shared" si="53"/>
        <v>14.296925271662495</v>
      </c>
      <c r="G100" s="26">
        <f t="shared" si="54"/>
        <v>76.423025653705309</v>
      </c>
      <c r="H100" s="26">
        <f t="shared" si="47"/>
        <v>32.377348692569214</v>
      </c>
      <c r="I100" s="26">
        <f t="shared" si="55"/>
        <v>31.965933977378629</v>
      </c>
      <c r="J100" s="27">
        <f t="shared" si="48"/>
        <v>0.54112840756933278</v>
      </c>
      <c r="K100" s="155">
        <f t="shared" si="56"/>
        <v>1565.9159597498217</v>
      </c>
      <c r="L100" s="27">
        <f t="shared" si="57"/>
        <v>1092.6142868053705</v>
      </c>
      <c r="M100" s="155">
        <f>'b（手動）計算用'!L103</f>
        <v>0</v>
      </c>
      <c r="N100" s="155">
        <f t="shared" si="58"/>
        <v>928.22183741806248</v>
      </c>
      <c r="O100" s="26">
        <f t="shared" si="49"/>
        <v>30.466733290887333</v>
      </c>
      <c r="P100" s="26">
        <f t="shared" si="59"/>
        <v>14.296925271662495</v>
      </c>
      <c r="Q100" s="26">
        <f t="shared" si="50"/>
        <v>76.423025653705309</v>
      </c>
      <c r="R100" s="26">
        <f t="shared" si="51"/>
        <v>32.377348692569214</v>
      </c>
      <c r="S100" s="26">
        <f t="shared" si="60"/>
        <v>31.965933977378629</v>
      </c>
      <c r="T100" s="27">
        <f t="shared" si="61"/>
        <v>1092.6142868053705</v>
      </c>
      <c r="U100" s="27">
        <f t="shared" si="62"/>
        <v>0</v>
      </c>
      <c r="V100" s="27">
        <f t="shared" si="63"/>
        <v>1208.1496381976417</v>
      </c>
      <c r="W100" s="27">
        <f t="shared" si="64"/>
        <v>1175.9727101630222</v>
      </c>
      <c r="X100" s="15">
        <f t="shared" si="65"/>
        <v>0.92911534201665624</v>
      </c>
      <c r="Y100" s="15">
        <f t="shared" si="52"/>
        <v>0.92911534201665624</v>
      </c>
    </row>
    <row r="101" spans="1:25">
      <c r="A101" s="14">
        <f>'b（手動）計算用'!E104</f>
        <v>109</v>
      </c>
      <c r="B101" s="156">
        <f>'b（手動）計算用'!F104</f>
        <v>928.22183741806248</v>
      </c>
      <c r="C101" s="26">
        <f xml:space="preserve"> '樹高計算 '!N220</f>
        <v>29.809775517590403</v>
      </c>
      <c r="D101" s="26">
        <f>'b（手動）計算用'!G104</f>
        <v>29.809775517590403</v>
      </c>
      <c r="E101" s="26">
        <f t="shared" si="46"/>
        <v>30.466733290887333</v>
      </c>
      <c r="F101" s="26">
        <f t="shared" si="53"/>
        <v>14.337256290913585</v>
      </c>
      <c r="G101" s="26">
        <f t="shared" si="54"/>
        <v>76.614191051792673</v>
      </c>
      <c r="H101" s="26">
        <f t="shared" si="47"/>
        <v>32.417817929137655</v>
      </c>
      <c r="I101" s="26">
        <f t="shared" si="55"/>
        <v>32.006145951519336</v>
      </c>
      <c r="J101" s="27">
        <f t="shared" si="48"/>
        <v>0.54366031842976492</v>
      </c>
      <c r="K101" s="155">
        <f t="shared" si="56"/>
        <v>1563.1831846255609</v>
      </c>
      <c r="L101" s="27">
        <f t="shared" si="57"/>
        <v>1098.4372926305698</v>
      </c>
      <c r="M101" s="155">
        <f>'b（手動）計算用'!L104</f>
        <v>0</v>
      </c>
      <c r="N101" s="155">
        <f t="shared" si="58"/>
        <v>928.22183741806248</v>
      </c>
      <c r="O101" s="26">
        <f t="shared" si="49"/>
        <v>30.466733290887333</v>
      </c>
      <c r="P101" s="26">
        <f t="shared" si="59"/>
        <v>14.337256290913585</v>
      </c>
      <c r="Q101" s="26">
        <f t="shared" si="50"/>
        <v>76.614191051792673</v>
      </c>
      <c r="R101" s="26">
        <f t="shared" si="51"/>
        <v>32.417817929137655</v>
      </c>
      <c r="S101" s="26">
        <f t="shared" si="60"/>
        <v>32.006145951519336</v>
      </c>
      <c r="T101" s="27">
        <f t="shared" si="61"/>
        <v>1098.4372926305698</v>
      </c>
      <c r="U101" s="27">
        <f t="shared" si="62"/>
        <v>0</v>
      </c>
      <c r="V101" s="27">
        <f t="shared" si="63"/>
        <v>1203.4229882156969</v>
      </c>
      <c r="W101" s="27">
        <f t="shared" si="64"/>
        <v>1180.8249395906889</v>
      </c>
      <c r="X101" s="15">
        <f t="shared" si="65"/>
        <v>0.93022873738703615</v>
      </c>
      <c r="Y101" s="15">
        <f t="shared" si="52"/>
        <v>0.93022873738703615</v>
      </c>
    </row>
    <row r="102" spans="1:25">
      <c r="A102" s="14">
        <f>'b（手動）計算用'!E105</f>
        <v>110</v>
      </c>
      <c r="B102" s="156">
        <f>'b（手動）計算用'!F105</f>
        <v>928.22183741806248</v>
      </c>
      <c r="C102" s="26">
        <f xml:space="preserve"> '樹高計算 '!N221</f>
        <v>29.893664909854724</v>
      </c>
      <c r="D102" s="26">
        <f>'b（手動）計算用'!G105</f>
        <v>29.893664909854724</v>
      </c>
      <c r="E102" s="26">
        <f t="shared" si="46"/>
        <v>30.466733290887333</v>
      </c>
      <c r="F102" s="26">
        <f t="shared" si="53"/>
        <v>14.37682270246721</v>
      </c>
      <c r="G102" s="26">
        <f t="shared" si="54"/>
        <v>76.801409094095646</v>
      </c>
      <c r="H102" s="26">
        <f t="shared" si="47"/>
        <v>32.457402613792915</v>
      </c>
      <c r="I102" s="26">
        <f t="shared" si="55"/>
        <v>32.045479242091872</v>
      </c>
      <c r="J102" s="27">
        <f t="shared" si="48"/>
        <v>0.54614766476512888</v>
      </c>
      <c r="K102" s="155">
        <f t="shared" si="56"/>
        <v>1560.5077814855536</v>
      </c>
      <c r="L102" s="27">
        <f t="shared" si="57"/>
        <v>1104.1602418454659</v>
      </c>
      <c r="M102" s="155">
        <f>'b（手動）計算用'!L105</f>
        <v>0</v>
      </c>
      <c r="N102" s="155">
        <f t="shared" si="58"/>
        <v>928.22183741806248</v>
      </c>
      <c r="O102" s="26">
        <f t="shared" si="49"/>
        <v>30.466733290887333</v>
      </c>
      <c r="P102" s="26">
        <f t="shared" si="59"/>
        <v>14.37682270246721</v>
      </c>
      <c r="Q102" s="26">
        <f t="shared" si="50"/>
        <v>76.801409094095646</v>
      </c>
      <c r="R102" s="26">
        <f t="shared" si="51"/>
        <v>32.457402613792915</v>
      </c>
      <c r="S102" s="26">
        <f t="shared" si="60"/>
        <v>32.045479242091872</v>
      </c>
      <c r="T102" s="27">
        <f t="shared" si="61"/>
        <v>1104.1602418454659</v>
      </c>
      <c r="U102" s="27">
        <f t="shared" si="62"/>
        <v>0</v>
      </c>
      <c r="V102" s="27">
        <f t="shared" si="63"/>
        <v>1198.8169984657909</v>
      </c>
      <c r="W102" s="27">
        <f t="shared" si="64"/>
        <v>1185.5910445421871</v>
      </c>
      <c r="X102" s="15">
        <f t="shared" si="65"/>
        <v>0.93131628054076143</v>
      </c>
      <c r="Y102" s="15">
        <f t="shared" si="52"/>
        <v>0.93131628054076143</v>
      </c>
    </row>
    <row r="103" spans="1:25">
      <c r="A103" s="14">
        <f>'b（手動）計算用'!E106</f>
        <v>111</v>
      </c>
      <c r="B103" s="156">
        <f>'b（手動）計算用'!F106</f>
        <v>928.22183741806248</v>
      </c>
      <c r="C103" s="26">
        <f xml:space="preserve"> '樹高計算 '!N222</f>
        <v>29.975960985588838</v>
      </c>
      <c r="D103" s="26">
        <f>'b（手動）計算用'!G106</f>
        <v>29.975960985588838</v>
      </c>
      <c r="E103" s="26">
        <f t="shared" si="46"/>
        <v>30.466733290887333</v>
      </c>
      <c r="F103" s="26">
        <f t="shared" si="53"/>
        <v>14.41563762666507</v>
      </c>
      <c r="G103" s="26">
        <f t="shared" si="54"/>
        <v>76.984761124101169</v>
      </c>
      <c r="H103" s="26">
        <f t="shared" si="47"/>
        <v>32.496123147048813</v>
      </c>
      <c r="I103" s="26">
        <f t="shared" si="55"/>
        <v>32.083954104799439</v>
      </c>
      <c r="J103" s="27">
        <f t="shared" si="48"/>
        <v>0.54859106893128007</v>
      </c>
      <c r="K103" s="155">
        <f t="shared" si="56"/>
        <v>1557.8885445187857</v>
      </c>
      <c r="L103" s="27">
        <f t="shared" si="57"/>
        <v>1109.7844191404151</v>
      </c>
      <c r="M103" s="155">
        <f>'b（手動）計算用'!L106</f>
        <v>0</v>
      </c>
      <c r="N103" s="155">
        <f t="shared" si="58"/>
        <v>928.22183741806248</v>
      </c>
      <c r="O103" s="26">
        <f t="shared" si="49"/>
        <v>30.466733290887333</v>
      </c>
      <c r="P103" s="26">
        <f t="shared" si="59"/>
        <v>14.41563762666507</v>
      </c>
      <c r="Q103" s="26">
        <f t="shared" si="50"/>
        <v>76.984761124101169</v>
      </c>
      <c r="R103" s="26">
        <f t="shared" si="51"/>
        <v>32.496123147048813</v>
      </c>
      <c r="S103" s="26">
        <f t="shared" si="60"/>
        <v>32.083954104799439</v>
      </c>
      <c r="T103" s="27">
        <f t="shared" si="61"/>
        <v>1109.7844191404151</v>
      </c>
      <c r="U103" s="27">
        <f t="shared" si="62"/>
        <v>0</v>
      </c>
      <c r="V103" s="27">
        <f t="shared" si="63"/>
        <v>1194.3280925005406</v>
      </c>
      <c r="W103" s="27">
        <f t="shared" si="64"/>
        <v>1190.2722625467161</v>
      </c>
      <c r="X103" s="15">
        <f t="shared" si="65"/>
        <v>0.93237862803415372</v>
      </c>
      <c r="Y103" s="15">
        <f t="shared" si="52"/>
        <v>0.93237862803415372</v>
      </c>
    </row>
    <row r="104" spans="1:25">
      <c r="A104" s="14">
        <f>'b（手動）計算用'!E107</f>
        <v>112</v>
      </c>
      <c r="B104" s="156">
        <f>'b（手動）計算用'!F107</f>
        <v>928.22183741806248</v>
      </c>
      <c r="C104" s="26">
        <f xml:space="preserve"> '樹高計算 '!N223</f>
        <v>30.056691222582685</v>
      </c>
      <c r="D104" s="26">
        <f>'b（手動）計算用'!G107</f>
        <v>30.056691222582685</v>
      </c>
      <c r="E104" s="26">
        <f t="shared" si="46"/>
        <v>30.466733290887333</v>
      </c>
      <c r="F104" s="26">
        <f t="shared" si="53"/>
        <v>14.453714023400138</v>
      </c>
      <c r="G104" s="26">
        <f t="shared" si="54"/>
        <v>77.164326864704506</v>
      </c>
      <c r="H104" s="26">
        <f t="shared" si="47"/>
        <v>32.533999420707346</v>
      </c>
      <c r="I104" s="26">
        <f t="shared" si="55"/>
        <v>32.121590290594099</v>
      </c>
      <c r="J104" s="27">
        <f t="shared" si="48"/>
        <v>0.55099115212428385</v>
      </c>
      <c r="K104" s="155">
        <f t="shared" si="56"/>
        <v>1555.3242919825227</v>
      </c>
      <c r="L104" s="27">
        <f t="shared" si="57"/>
        <v>1115.3111133106115</v>
      </c>
      <c r="M104" s="155">
        <f>'b（手動）計算用'!L107</f>
        <v>0</v>
      </c>
      <c r="N104" s="155">
        <f t="shared" si="58"/>
        <v>928.22183741806248</v>
      </c>
      <c r="O104" s="26">
        <f t="shared" si="49"/>
        <v>30.466733290887333</v>
      </c>
      <c r="P104" s="26">
        <f t="shared" si="59"/>
        <v>14.453714023400138</v>
      </c>
      <c r="Q104" s="26">
        <f t="shared" si="50"/>
        <v>77.164326864704506</v>
      </c>
      <c r="R104" s="26">
        <f t="shared" si="51"/>
        <v>32.533999420707346</v>
      </c>
      <c r="S104" s="26">
        <f t="shared" si="60"/>
        <v>32.121590290594099</v>
      </c>
      <c r="T104" s="27">
        <f t="shared" si="61"/>
        <v>1115.3111133106115</v>
      </c>
      <c r="U104" s="27">
        <f t="shared" si="62"/>
        <v>0</v>
      </c>
      <c r="V104" s="27">
        <f t="shared" si="63"/>
        <v>1189.9528208248735</v>
      </c>
      <c r="W104" s="27">
        <f t="shared" si="64"/>
        <v>1194.8698267174716</v>
      </c>
      <c r="X104" s="15">
        <f t="shared" si="65"/>
        <v>0.93341641773194439</v>
      </c>
      <c r="Y104" s="15">
        <f t="shared" si="52"/>
        <v>0.93341641773194439</v>
      </c>
    </row>
    <row r="105" spans="1:25">
      <c r="A105" s="14">
        <f>'b（手動）計算用'!E108</f>
        <v>113</v>
      </c>
      <c r="B105" s="156">
        <f>'b（手動）計算用'!F108</f>
        <v>928.22183741806248</v>
      </c>
      <c r="C105" s="26">
        <f xml:space="preserve"> '樹高計算 '!N224</f>
        <v>30.135882758102099</v>
      </c>
      <c r="D105" s="26">
        <f>'b（手動）計算用'!G108</f>
        <v>30.135882758102099</v>
      </c>
      <c r="E105" s="26">
        <f t="shared" si="46"/>
        <v>30.466733290887333</v>
      </c>
      <c r="F105" s="26">
        <f t="shared" si="53"/>
        <v>14.491064691957279</v>
      </c>
      <c r="G105" s="26">
        <f t="shared" si="54"/>
        <v>77.340184450940868</v>
      </c>
      <c r="H105" s="26">
        <f t="shared" si="47"/>
        <v>32.571050832993173</v>
      </c>
      <c r="I105" s="26">
        <f t="shared" si="55"/>
        <v>32.158407060683217</v>
      </c>
      <c r="J105" s="27">
        <f t="shared" si="48"/>
        <v>0.55334853402755257</v>
      </c>
      <c r="K105" s="155">
        <f t="shared" si="56"/>
        <v>1552.8138657762781</v>
      </c>
      <c r="L105" s="27">
        <f t="shared" si="57"/>
        <v>1120.7416161664926</v>
      </c>
      <c r="M105" s="155">
        <f>'b（手動）計算用'!L108</f>
        <v>0</v>
      </c>
      <c r="N105" s="155">
        <f t="shared" si="58"/>
        <v>928.22183741806248</v>
      </c>
      <c r="O105" s="26">
        <f t="shared" si="49"/>
        <v>30.466733290887333</v>
      </c>
      <c r="P105" s="26">
        <f t="shared" si="59"/>
        <v>14.491064691957279</v>
      </c>
      <c r="Q105" s="26">
        <f t="shared" si="50"/>
        <v>77.340184450940868</v>
      </c>
      <c r="R105" s="26">
        <f t="shared" si="51"/>
        <v>32.571050832993173</v>
      </c>
      <c r="S105" s="26">
        <f t="shared" si="60"/>
        <v>32.158407060683217</v>
      </c>
      <c r="T105" s="27">
        <f t="shared" si="61"/>
        <v>1120.7416161664926</v>
      </c>
      <c r="U105" s="27">
        <f t="shared" si="62"/>
        <v>0</v>
      </c>
      <c r="V105" s="27">
        <f t="shared" si="63"/>
        <v>1185.6878553752285</v>
      </c>
      <c r="W105" s="27">
        <f t="shared" si="64"/>
        <v>1199.384965175075</v>
      </c>
      <c r="X105" s="15">
        <f t="shared" si="65"/>
        <v>0.93443026943638341</v>
      </c>
      <c r="Y105" s="15">
        <f t="shared" si="52"/>
        <v>0.93443026943638341</v>
      </c>
    </row>
    <row r="106" spans="1:25">
      <c r="A106" s="14">
        <f>'b（手動）計算用'!E109</f>
        <v>114</v>
      </c>
      <c r="B106" s="156">
        <f>'b（手動）計算用'!F109</f>
        <v>928.22183741806248</v>
      </c>
      <c r="C106" s="26">
        <f xml:space="preserve"> '樹高計算 '!N225</f>
        <v>30.213562388585792</v>
      </c>
      <c r="D106" s="26">
        <f>'b（手動）計算用'!G109</f>
        <v>30.213562388585792</v>
      </c>
      <c r="E106" s="26">
        <f t="shared" si="46"/>
        <v>30.466733290887333</v>
      </c>
      <c r="F106" s="26">
        <f t="shared" si="53"/>
        <v>14.527702270870321</v>
      </c>
      <c r="G106" s="26">
        <f t="shared" si="54"/>
        <v>77.512410461651982</v>
      </c>
      <c r="H106" s="26">
        <f t="shared" si="47"/>
        <v>32.60729630304715</v>
      </c>
      <c r="I106" s="26">
        <f t="shared" si="55"/>
        <v>32.194423200900133</v>
      </c>
      <c r="J106" s="27">
        <f t="shared" si="48"/>
        <v>0.55566383247187134</v>
      </c>
      <c r="K106" s="155">
        <f t="shared" si="56"/>
        <v>1550.3561310238738</v>
      </c>
      <c r="L106" s="27">
        <f t="shared" si="57"/>
        <v>1126.0772214843739</v>
      </c>
      <c r="M106" s="155">
        <f>'b（手動）計算用'!L109</f>
        <v>0</v>
      </c>
      <c r="N106" s="155">
        <f t="shared" si="58"/>
        <v>928.22183741806248</v>
      </c>
      <c r="O106" s="26">
        <f t="shared" si="49"/>
        <v>30.466733290887333</v>
      </c>
      <c r="P106" s="26">
        <f t="shared" si="59"/>
        <v>14.527702270870321</v>
      </c>
      <c r="Q106" s="26">
        <f t="shared" si="50"/>
        <v>77.512410461651982</v>
      </c>
      <c r="R106" s="26">
        <f t="shared" si="51"/>
        <v>32.60729630304715</v>
      </c>
      <c r="S106" s="26">
        <f t="shared" si="60"/>
        <v>32.194423200900133</v>
      </c>
      <c r="T106" s="27">
        <f t="shared" si="61"/>
        <v>1126.0772214843739</v>
      </c>
      <c r="U106" s="27">
        <f t="shared" si="62"/>
        <v>0</v>
      </c>
      <c r="V106" s="27">
        <f t="shared" si="63"/>
        <v>1181.5299842934212</v>
      </c>
      <c r="W106" s="27">
        <f t="shared" si="64"/>
        <v>1203.8189004911719</v>
      </c>
      <c r="X106" s="15">
        <f t="shared" si="65"/>
        <v>0.93542078548934682</v>
      </c>
      <c r="Y106" s="15">
        <f t="shared" si="52"/>
        <v>0.93542078548934682</v>
      </c>
    </row>
    <row r="107" spans="1:25">
      <c r="A107" s="14">
        <f>'b（手動）計算用'!E110</f>
        <v>115</v>
      </c>
      <c r="B107" s="156">
        <f>'b（手動）計算用'!F110</f>
        <v>928.22183741806248</v>
      </c>
      <c r="C107" s="26">
        <f xml:space="preserve"> '樹高計算 '!N226</f>
        <v>30.2897565693941</v>
      </c>
      <c r="D107" s="26">
        <f>'b（手動）計算用'!G110</f>
        <v>30.2897565693941</v>
      </c>
      <c r="E107" s="26">
        <f t="shared" si="46"/>
        <v>30.466733290887333</v>
      </c>
      <c r="F107" s="26">
        <f t="shared" si="53"/>
        <v>14.563639237803564</v>
      </c>
      <c r="G107" s="26">
        <f t="shared" si="54"/>
        <v>77.681079950160623</v>
      </c>
      <c r="H107" s="26">
        <f t="shared" si="47"/>
        <v>32.64275428481757</v>
      </c>
      <c r="I107" s="26">
        <f t="shared" si="55"/>
        <v>32.229657035477899</v>
      </c>
      <c r="J107" s="27">
        <f t="shared" si="48"/>
        <v>0.55793766310840376</v>
      </c>
      <c r="K107" s="155">
        <f t="shared" si="56"/>
        <v>1547.9499756631906</v>
      </c>
      <c r="L107" s="27">
        <f t="shared" si="57"/>
        <v>1131.3192239971149</v>
      </c>
      <c r="M107" s="155">
        <f>'b（手動）計算用'!L110</f>
        <v>0</v>
      </c>
      <c r="N107" s="155">
        <f t="shared" si="58"/>
        <v>928.22183741806248</v>
      </c>
      <c r="O107" s="26">
        <f t="shared" si="49"/>
        <v>30.466733290887333</v>
      </c>
      <c r="P107" s="26">
        <f t="shared" si="59"/>
        <v>14.563639237803564</v>
      </c>
      <c r="Q107" s="26">
        <f t="shared" si="50"/>
        <v>77.681079950160623</v>
      </c>
      <c r="R107" s="26">
        <f t="shared" si="51"/>
        <v>32.64275428481757</v>
      </c>
      <c r="S107" s="26">
        <f t="shared" si="60"/>
        <v>32.229657035477899</v>
      </c>
      <c r="T107" s="27">
        <f t="shared" si="61"/>
        <v>1131.3192239971149</v>
      </c>
      <c r="U107" s="27">
        <f t="shared" si="62"/>
        <v>0</v>
      </c>
      <c r="V107" s="27">
        <f t="shared" si="63"/>
        <v>1177.4761069764379</v>
      </c>
      <c r="W107" s="27">
        <f t="shared" si="64"/>
        <v>1208.1728491525921</v>
      </c>
      <c r="X107" s="15">
        <f t="shared" si="65"/>
        <v>0.93638855134893817</v>
      </c>
      <c r="Y107" s="15">
        <f t="shared" si="52"/>
        <v>0.93638855134893817</v>
      </c>
    </row>
    <row r="108" spans="1:25">
      <c r="A108" s="14">
        <f>'b（手動）計算用'!E111</f>
        <v>116</v>
      </c>
      <c r="B108" s="156">
        <f>'b（手動）計算用'!F111</f>
        <v>928.22183741806248</v>
      </c>
      <c r="C108" s="26">
        <f xml:space="preserve"> '樹高計算 '!N227</f>
        <v>30.364491414624425</v>
      </c>
      <c r="D108" s="26">
        <f>'b（手動）計算用'!G111</f>
        <v>30.364491414624425</v>
      </c>
      <c r="E108" s="26">
        <f t="shared" si="46"/>
        <v>30.466733290887333</v>
      </c>
      <c r="F108" s="26">
        <f t="shared" si="53"/>
        <v>14.598887909464725</v>
      </c>
      <c r="G108" s="26">
        <f t="shared" si="54"/>
        <v>77.84626647401943</v>
      </c>
      <c r="H108" s="26">
        <f t="shared" si="47"/>
        <v>32.67744278038451</v>
      </c>
      <c r="I108" s="26">
        <f t="shared" si="55"/>
        <v>32.264126440260846</v>
      </c>
      <c r="J108" s="27">
        <f t="shared" si="48"/>
        <v>0.56017063909471887</v>
      </c>
      <c r="K108" s="155">
        <f t="shared" si="56"/>
        <v>1545.5943100432285</v>
      </c>
      <c r="L108" s="27">
        <f t="shared" si="57"/>
        <v>1136.4689184245315</v>
      </c>
      <c r="M108" s="155">
        <f>'b（手動）計算用'!L111</f>
        <v>0</v>
      </c>
      <c r="N108" s="155">
        <f t="shared" si="58"/>
        <v>928.22183741806248</v>
      </c>
      <c r="O108" s="26">
        <f t="shared" si="49"/>
        <v>30.466733290887333</v>
      </c>
      <c r="P108" s="26">
        <f t="shared" si="59"/>
        <v>14.598887909464725</v>
      </c>
      <c r="Q108" s="26">
        <f t="shared" si="50"/>
        <v>77.84626647401943</v>
      </c>
      <c r="R108" s="26">
        <f t="shared" si="51"/>
        <v>32.67744278038451</v>
      </c>
      <c r="S108" s="26">
        <f t="shared" si="60"/>
        <v>32.264126440260846</v>
      </c>
      <c r="T108" s="27">
        <f t="shared" si="61"/>
        <v>1136.4689184245315</v>
      </c>
      <c r="U108" s="27">
        <f t="shared" si="62"/>
        <v>0</v>
      </c>
      <c r="V108" s="27">
        <f t="shared" si="63"/>
        <v>1173.5232293848533</v>
      </c>
      <c r="W108" s="27">
        <f t="shared" si="64"/>
        <v>1212.4480210463764</v>
      </c>
      <c r="X108" s="15">
        <f t="shared" si="65"/>
        <v>0.93733413614195771</v>
      </c>
      <c r="Y108" s="15">
        <f t="shared" si="52"/>
        <v>0.93733413614195771</v>
      </c>
    </row>
    <row r="109" spans="1:25">
      <c r="A109" s="14">
        <f>'b（手動）計算用'!E112</f>
        <v>117</v>
      </c>
      <c r="B109" s="156">
        <f>'b（手動）計算用'!F112</f>
        <v>928.22183741806248</v>
      </c>
      <c r="C109" s="26">
        <f xml:space="preserve"> '樹高計算 '!N228</f>
        <v>30.437792697006945</v>
      </c>
      <c r="D109" s="26">
        <f>'b（手動）計算用'!G112</f>
        <v>30.437792697006945</v>
      </c>
      <c r="E109" s="26">
        <f t="shared" si="46"/>
        <v>30.466733290887333</v>
      </c>
      <c r="F109" s="26">
        <f t="shared" si="53"/>
        <v>14.633460441555755</v>
      </c>
      <c r="G109" s="26">
        <f t="shared" si="54"/>
        <v>78.008042123897454</v>
      </c>
      <c r="H109" s="26">
        <f t="shared" si="47"/>
        <v>32.71137935275091</v>
      </c>
      <c r="I109" s="26">
        <f t="shared" si="55"/>
        <v>32.297848855387528</v>
      </c>
      <c r="J109" s="27">
        <f t="shared" si="48"/>
        <v>0.56236337079387699</v>
      </c>
      <c r="K109" s="155">
        <f t="shared" si="56"/>
        <v>1543.288066528117</v>
      </c>
      <c r="L109" s="27">
        <f t="shared" si="57"/>
        <v>1141.5275985432684</v>
      </c>
      <c r="M109" s="155">
        <f>'b（手動）計算用'!L112</f>
        <v>0</v>
      </c>
      <c r="N109" s="155">
        <f t="shared" si="58"/>
        <v>928.22183741806248</v>
      </c>
      <c r="O109" s="26">
        <f t="shared" si="49"/>
        <v>30.466733290887333</v>
      </c>
      <c r="P109" s="26">
        <f t="shared" si="59"/>
        <v>14.633460441555755</v>
      </c>
      <c r="Q109" s="26">
        <f t="shared" si="50"/>
        <v>78.008042123897454</v>
      </c>
      <c r="R109" s="26">
        <f t="shared" si="51"/>
        <v>32.71137935275091</v>
      </c>
      <c r="S109" s="26">
        <f t="shared" si="60"/>
        <v>32.297848855387528</v>
      </c>
      <c r="T109" s="27">
        <f t="shared" si="61"/>
        <v>1141.5275985432684</v>
      </c>
      <c r="U109" s="27">
        <f t="shared" si="62"/>
        <v>0</v>
      </c>
      <c r="V109" s="27">
        <f t="shared" si="63"/>
        <v>1169.6684595936929</v>
      </c>
      <c r="W109" s="27">
        <f t="shared" si="64"/>
        <v>1216.6456189659318</v>
      </c>
      <c r="X109" s="15">
        <f t="shared" si="65"/>
        <v>0.93825809319355558</v>
      </c>
      <c r="Y109" s="15">
        <f t="shared" si="52"/>
        <v>0.93825809319355558</v>
      </c>
    </row>
    <row r="110" spans="1:25">
      <c r="A110" s="14">
        <f>'b（手動）計算用'!E113</f>
        <v>118</v>
      </c>
      <c r="B110" s="156">
        <f>'b（手動）計算用'!F113</f>
        <v>928.22183741806248</v>
      </c>
      <c r="C110" s="26">
        <f xml:space="preserve"> '樹高計算 '!N229</f>
        <v>30.50968584789231</v>
      </c>
      <c r="D110" s="26">
        <f>'b（手動）計算用'!G113</f>
        <v>30.50968584789231</v>
      </c>
      <c r="E110" s="26">
        <f t="shared" si="46"/>
        <v>30.466733290887333</v>
      </c>
      <c r="F110" s="26">
        <f t="shared" si="53"/>
        <v>14.66736882876703</v>
      </c>
      <c r="G110" s="26">
        <f t="shared" si="54"/>
        <v>78.16647755166116</v>
      </c>
      <c r="H110" s="26">
        <f t="shared" si="47"/>
        <v>32.744581138131288</v>
      </c>
      <c r="I110" s="26">
        <f t="shared" si="55"/>
        <v>32.330841297475587</v>
      </c>
      <c r="J110" s="27">
        <f t="shared" si="48"/>
        <v>0.56451646548655998</v>
      </c>
      <c r="K110" s="155">
        <f t="shared" si="56"/>
        <v>1541.0301991077554</v>
      </c>
      <c r="L110" s="27">
        <f t="shared" si="57"/>
        <v>1146.4965562957527</v>
      </c>
      <c r="M110" s="155">
        <f>'b（手動）計算用'!L113</f>
        <v>0</v>
      </c>
      <c r="N110" s="155">
        <f t="shared" si="58"/>
        <v>928.22183741806248</v>
      </c>
      <c r="O110" s="26">
        <f t="shared" si="49"/>
        <v>30.466733290887333</v>
      </c>
      <c r="P110" s="26">
        <f t="shared" si="59"/>
        <v>14.66736882876703</v>
      </c>
      <c r="Q110" s="26">
        <f t="shared" si="50"/>
        <v>78.16647755166116</v>
      </c>
      <c r="R110" s="26">
        <f t="shared" si="51"/>
        <v>32.744581138131288</v>
      </c>
      <c r="S110" s="26">
        <f t="shared" si="60"/>
        <v>32.330841297475587</v>
      </c>
      <c r="T110" s="27">
        <f t="shared" si="61"/>
        <v>1146.4965562957527</v>
      </c>
      <c r="U110" s="27">
        <f t="shared" si="62"/>
        <v>0</v>
      </c>
      <c r="V110" s="27">
        <f t="shared" si="63"/>
        <v>1165.9090035708246</v>
      </c>
      <c r="W110" s="27">
        <f t="shared" si="64"/>
        <v>1220.7668381384815</v>
      </c>
      <c r="X110" s="15">
        <f t="shared" si="65"/>
        <v>0.93916096053527975</v>
      </c>
      <c r="Y110" s="15">
        <f t="shared" si="52"/>
        <v>0.93916096053527975</v>
      </c>
    </row>
    <row r="111" spans="1:25">
      <c r="A111" s="14">
        <f>'b（手動）計算用'!E114</f>
        <v>119</v>
      </c>
      <c r="B111" s="156">
        <f>'b（手動）計算用'!F114</f>
        <v>928.22183741806248</v>
      </c>
      <c r="C111" s="26">
        <f xml:space="preserve"> '樹高計算 '!N230</f>
        <v>30.580195957341683</v>
      </c>
      <c r="D111" s="26">
        <f>'b（手動）計算用'!G114</f>
        <v>30.580195957341683</v>
      </c>
      <c r="E111" s="26">
        <f t="shared" si="46"/>
        <v>30.466733290887333</v>
      </c>
      <c r="F111" s="26">
        <f t="shared" si="53"/>
        <v>14.700624904819824</v>
      </c>
      <c r="G111" s="26">
        <f t="shared" si="54"/>
        <v>78.321641997704518</v>
      </c>
      <c r="H111" s="26">
        <f t="shared" si="47"/>
        <v>32.777064857767392</v>
      </c>
      <c r="I111" s="26">
        <f t="shared" si="55"/>
        <v>32.363120371337715</v>
      </c>
      <c r="J111" s="27">
        <f t="shared" si="48"/>
        <v>0.56663052709622219</v>
      </c>
      <c r="K111" s="155">
        <f t="shared" si="56"/>
        <v>1538.8196830147738</v>
      </c>
      <c r="L111" s="27">
        <f t="shared" si="57"/>
        <v>1151.3770809378373</v>
      </c>
      <c r="M111" s="155">
        <f>'b（手動）計算用'!L114</f>
        <v>0</v>
      </c>
      <c r="N111" s="155">
        <f t="shared" si="58"/>
        <v>928.22183741806248</v>
      </c>
      <c r="O111" s="26">
        <f t="shared" si="49"/>
        <v>30.466733290887333</v>
      </c>
      <c r="P111" s="26">
        <f t="shared" si="59"/>
        <v>14.700624904819824</v>
      </c>
      <c r="Q111" s="26">
        <f t="shared" si="50"/>
        <v>78.321641997704518</v>
      </c>
      <c r="R111" s="26">
        <f t="shared" si="51"/>
        <v>32.777064857767392</v>
      </c>
      <c r="S111" s="26">
        <f t="shared" si="60"/>
        <v>32.363120371337715</v>
      </c>
      <c r="T111" s="27">
        <f t="shared" si="61"/>
        <v>1151.3770809378373</v>
      </c>
      <c r="U111" s="27">
        <f t="shared" si="62"/>
        <v>0</v>
      </c>
      <c r="V111" s="27">
        <f t="shared" si="63"/>
        <v>1162.2421611689024</v>
      </c>
      <c r="W111" s="27">
        <f t="shared" si="64"/>
        <v>1224.8128657739414</v>
      </c>
      <c r="X111" s="15">
        <f t="shared" si="65"/>
        <v>0.94004326139266903</v>
      </c>
      <c r="Y111" s="15">
        <f t="shared" si="52"/>
        <v>0.94004326139266903</v>
      </c>
    </row>
    <row r="112" spans="1:25">
      <c r="A112" s="14">
        <f>'b（手動）計算用'!E115</f>
        <v>120</v>
      </c>
      <c r="B112" s="156">
        <f>'b（手動）計算用'!F115</f>
        <v>928.22183741806248</v>
      </c>
      <c r="C112" s="26">
        <f xml:space="preserve"> '樹高計算 '!N231</f>
        <v>30.64934777432801</v>
      </c>
      <c r="D112" s="26">
        <f>'b（手動）計算用'!G115</f>
        <v>30.64934777432801</v>
      </c>
      <c r="E112" s="26">
        <f t="shared" si="46"/>
        <v>30.466733290887333</v>
      </c>
      <c r="F112" s="26">
        <f t="shared" si="53"/>
        <v>14.733240342561237</v>
      </c>
      <c r="G112" s="26">
        <f t="shared" si="54"/>
        <v>78.473603317576277</v>
      </c>
      <c r="H112" s="26">
        <f t="shared" si="47"/>
        <v>32.80884682929748</v>
      </c>
      <c r="I112" s="26">
        <f t="shared" si="55"/>
        <v>32.394702281255057</v>
      </c>
      <c r="J112" s="27">
        <f t="shared" si="48"/>
        <v>0.56870615592719531</v>
      </c>
      <c r="K112" s="155">
        <f t="shared" si="56"/>
        <v>1536.6555143475473</v>
      </c>
      <c r="L112" s="27">
        <f t="shared" si="57"/>
        <v>1156.1704582246621</v>
      </c>
      <c r="M112" s="155">
        <f>'b（手動）計算用'!L115</f>
        <v>0</v>
      </c>
      <c r="N112" s="155">
        <f t="shared" si="58"/>
        <v>928.22183741806248</v>
      </c>
      <c r="O112" s="26">
        <f t="shared" si="49"/>
        <v>30.466733290887333</v>
      </c>
      <c r="P112" s="26">
        <f t="shared" si="59"/>
        <v>14.733240342561237</v>
      </c>
      <c r="Q112" s="26">
        <f t="shared" si="50"/>
        <v>78.473603317576277</v>
      </c>
      <c r="R112" s="26">
        <f t="shared" si="51"/>
        <v>32.80884682929748</v>
      </c>
      <c r="S112" s="26">
        <f t="shared" si="60"/>
        <v>32.394702281255057</v>
      </c>
      <c r="T112" s="27">
        <f t="shared" si="61"/>
        <v>1156.1704582246621</v>
      </c>
      <c r="U112" s="27">
        <f t="shared" si="62"/>
        <v>0</v>
      </c>
      <c r="V112" s="27">
        <f t="shared" si="63"/>
        <v>1158.6653223179542</v>
      </c>
      <c r="W112" s="27">
        <f t="shared" si="64"/>
        <v>1228.7848806352642</v>
      </c>
      <c r="X112" s="15">
        <f t="shared" si="65"/>
        <v>0.94090550465345768</v>
      </c>
      <c r="Y112" s="15">
        <f t="shared" si="52"/>
        <v>0.94090550465345768</v>
      </c>
    </row>
    <row r="113" spans="1:29">
      <c r="A113" s="173"/>
      <c r="B113" s="174"/>
      <c r="C113" s="174"/>
      <c r="D113" s="175"/>
      <c r="E113" s="175"/>
      <c r="F113" s="175"/>
      <c r="G113" s="175"/>
      <c r="H113" s="175"/>
      <c r="I113" s="175"/>
      <c r="J113" s="175"/>
      <c r="K113" s="211"/>
      <c r="L113" s="176"/>
      <c r="M113" s="177"/>
      <c r="N113" s="177"/>
      <c r="O113" s="175"/>
      <c r="P113" s="175"/>
      <c r="Q113" s="175"/>
      <c r="R113" s="175"/>
      <c r="S113" s="175"/>
      <c r="T113" s="176"/>
      <c r="U113" s="176"/>
      <c r="V113" s="176"/>
      <c r="W113" s="176"/>
      <c r="X113" s="178"/>
      <c r="Y113" s="4"/>
    </row>
    <row r="114" spans="1:29" s="31" customFormat="1">
      <c r="A114" s="179"/>
      <c r="B114" s="180"/>
      <c r="C114" s="180"/>
      <c r="D114" s="181"/>
      <c r="E114" s="181"/>
      <c r="F114" s="181"/>
      <c r="G114" s="181"/>
      <c r="H114" s="181"/>
      <c r="I114" s="181"/>
      <c r="J114" s="171"/>
      <c r="K114" s="32"/>
      <c r="L114" s="182"/>
      <c r="M114" s="183"/>
      <c r="N114" s="183"/>
      <c r="O114" s="181"/>
      <c r="P114" s="181"/>
      <c r="Q114" s="181"/>
      <c r="R114" s="181"/>
      <c r="S114" s="181"/>
      <c r="T114" s="182"/>
      <c r="U114" s="182"/>
      <c r="V114" s="182"/>
      <c r="W114" s="182"/>
      <c r="X114" s="184"/>
      <c r="Y114" s="4"/>
      <c r="Z114" s="28"/>
      <c r="AA114" s="145"/>
      <c r="AB114" s="145"/>
      <c r="AC114" s="28"/>
    </row>
    <row r="115" spans="1:29">
      <c r="A115" s="14">
        <f>入力!C17</f>
        <v>10</v>
      </c>
      <c r="B115" s="156">
        <f>入力!C18</f>
        <v>2400</v>
      </c>
      <c r="C115" s="156"/>
      <c r="D115" s="26">
        <f>入力!C19</f>
        <v>7</v>
      </c>
      <c r="E115" s="26">
        <f t="shared" ref="E115" si="66">SQRT(B115)</f>
        <v>48.989794855663561</v>
      </c>
      <c r="F115" s="26">
        <f>$AB$11+$AB$12*D115+$AB$13*E115*D115/100</f>
        <v>3.8209192766416118</v>
      </c>
      <c r="G115" s="26">
        <f>L115/F115</f>
        <v>23.286313516889372</v>
      </c>
      <c r="H115" s="26">
        <f t="shared" ref="H115" si="67">200*SQRT(G115/(PI()*B115))</f>
        <v>11.114752812666838</v>
      </c>
      <c r="I115" s="26">
        <f>$AB$15+$AB$16*H115+$AB$17*E115*D115/100</f>
        <v>10.864681005021202</v>
      </c>
      <c r="J115" s="27">
        <f>($AB$2*D115^$AB$3*$AB$29+$AB$4*D115^$AB$5)^-1</f>
        <v>3.6391907952831128E-2</v>
      </c>
      <c r="K115" s="155">
        <f>1/(1/$AB$29-J115/($AB$26*$AB$29^$AB$27))</f>
        <v>2403.5771295499649</v>
      </c>
      <c r="L115" s="27">
        <f>($AB$2*D115^$AB$3+$AB$4*D115^$AB$5/B115)^-1</f>
        <v>88.975124198602728</v>
      </c>
      <c r="M115" s="155">
        <v>0</v>
      </c>
      <c r="N115" s="155">
        <f>B115-M115</f>
        <v>2400</v>
      </c>
      <c r="O115" s="26">
        <f t="shared" ref="O115" si="68">SQRT(N115)</f>
        <v>48.989794855663561</v>
      </c>
      <c r="P115" s="26">
        <f>$AB$11+$AB$12*D115+$AB$13*O115*D115/100</f>
        <v>3.8209192766416118</v>
      </c>
      <c r="Q115" s="26">
        <f t="shared" ref="Q115" si="69">T115/P115</f>
        <v>23.286313516889372</v>
      </c>
      <c r="R115" s="26">
        <f t="shared" ref="R115" si="70">200*SQRT(Q115/(PI()*N115))</f>
        <v>11.114752812666838</v>
      </c>
      <c r="S115" s="26">
        <f>$AB$15+$AB$16*R115+$AB$17*O115*D115/100</f>
        <v>10.864681005021202</v>
      </c>
      <c r="T115" s="27">
        <f>($AB$2*D115^$AB$3+$AB$4*D115^$AB$5/N115)^-1</f>
        <v>88.975124198602728</v>
      </c>
      <c r="U115" s="27">
        <f>L115-T115</f>
        <v>0</v>
      </c>
      <c r="V115" s="27">
        <f>$AB$22*D115^$AB$21</f>
        <v>8691.5069034332882</v>
      </c>
      <c r="W115" s="27">
        <f>($AB$2*D115^$AB$3+$AB$4*D115^$AB$5/V115)^-1</f>
        <v>147.98169889089976</v>
      </c>
      <c r="X115" s="15">
        <f>L115/W115</f>
        <v>0.60125762081026035</v>
      </c>
      <c r="Y115" s="15">
        <f t="shared" ref="Y115" si="71">T115/W115</f>
        <v>0.60125762081026035</v>
      </c>
    </row>
    <row r="116" spans="1:29">
      <c r="A116" s="169"/>
      <c r="B116" s="170"/>
      <c r="C116" s="170"/>
      <c r="D116" s="171"/>
      <c r="E116" s="171"/>
      <c r="F116" s="171"/>
      <c r="G116" s="171"/>
      <c r="H116" s="171"/>
      <c r="I116" s="171"/>
      <c r="J116" s="171"/>
      <c r="L116" s="154"/>
      <c r="M116" s="172"/>
      <c r="N116" s="172"/>
      <c r="O116" s="171"/>
      <c r="P116" s="171"/>
      <c r="Q116" s="171"/>
      <c r="R116" s="171"/>
      <c r="S116" s="171"/>
      <c r="T116" s="154"/>
      <c r="U116" s="154"/>
      <c r="V116" s="154"/>
      <c r="W116" s="154"/>
      <c r="X116" s="4"/>
      <c r="Y116" s="4"/>
    </row>
    <row r="118" spans="1:29">
      <c r="A118" s="14">
        <f>'a（自動）計算用'!D5</f>
        <v>10</v>
      </c>
      <c r="B118" s="156">
        <f>'a（自動）計算用'!F5</f>
        <v>2400</v>
      </c>
      <c r="C118" s="156"/>
      <c r="D118" s="26">
        <f>'a（自動）計算用'!G5</f>
        <v>7.0000095592428133</v>
      </c>
      <c r="E118" s="26">
        <f t="shared" ref="E118" si="72">SQRT(B118)</f>
        <v>48.989794855663561</v>
      </c>
      <c r="F118" s="26">
        <f t="shared" ref="F118:F149" si="73">$AB$11+$AB$12*D118+$AB$13*E118*D118/100</f>
        <v>3.8209241155800213</v>
      </c>
      <c r="G118" s="26">
        <f t="shared" ref="G118:G149" si="74">L118/F118</f>
        <v>23.286353511426267</v>
      </c>
      <c r="H118" s="26">
        <f t="shared" ref="H118" si="75">200*SQRT(G118/(PI()*B118))</f>
        <v>11.114762357526745</v>
      </c>
      <c r="I118" s="26">
        <f t="shared" ref="I118:I149" si="76">$AB$15+$AB$16*H118+$AB$17*E118*D118/100</f>
        <v>10.864690484458675</v>
      </c>
      <c r="J118" s="27">
        <f>J2</f>
        <v>3.6392015858120803E-2</v>
      </c>
      <c r="K118" s="155">
        <f t="shared" ref="K118" si="77">K2</f>
        <v>2403.5768546745044</v>
      </c>
      <c r="L118" s="27">
        <f t="shared" ref="L118:L149" si="78">($AB$2*D118^$AB$3+$AB$4*D118^$AB$5/B118)^-1</f>
        <v>88.975389695730129</v>
      </c>
      <c r="M118" s="155">
        <f>'a（自動）計算用'!L5</f>
        <v>0</v>
      </c>
      <c r="N118" s="155">
        <f t="shared" ref="N118:N149" si="79">B118-M118</f>
        <v>2400</v>
      </c>
      <c r="O118" s="26">
        <f t="shared" ref="O118" si="80">SQRT(N118)</f>
        <v>48.989794855663561</v>
      </c>
      <c r="P118" s="26">
        <f t="shared" ref="P118:P149" si="81">$AB$11+$AB$12*D118+$AB$13*O118*D118/100</f>
        <v>3.8209241155800213</v>
      </c>
      <c r="Q118" s="26">
        <f t="shared" ref="Q118" si="82">T118/P118</f>
        <v>23.286353511426267</v>
      </c>
      <c r="R118" s="26">
        <f t="shared" ref="R118" si="83">200*SQRT(Q118/(PI()*N118))</f>
        <v>11.114762357526745</v>
      </c>
      <c r="S118" s="26">
        <f t="shared" ref="S118:S149" si="84">$AB$15+$AB$16*R118+$AB$17*O118*D118/100</f>
        <v>10.864690484458675</v>
      </c>
      <c r="T118" s="27">
        <f t="shared" ref="T118:T149" si="85">($AB$2*D118^$AB$3+$AB$4*D118^$AB$5/N118)^-1</f>
        <v>88.975389695730129</v>
      </c>
      <c r="U118" s="27">
        <f t="shared" ref="U118:U149" si="86">L118-T118</f>
        <v>0</v>
      </c>
      <c r="V118" s="27">
        <f t="shared" ref="V118:V149" si="87">$AB$22*D118^$AB$21</f>
        <v>8691.4907070157842</v>
      </c>
      <c r="W118" s="27">
        <f t="shared" ref="W118:W149" si="88">($AB$2*D118^$AB$3+$AB$4*D118^$AB$5/V118)^-1</f>
        <v>147.98198855769428</v>
      </c>
      <c r="X118" s="15">
        <f t="shared" ref="X118:X149" si="89">L118/W118</f>
        <v>0.60125823799861267</v>
      </c>
      <c r="Y118" s="15">
        <f t="shared" ref="Y118" si="90">T118/W118</f>
        <v>0.60125823799861267</v>
      </c>
    </row>
    <row r="119" spans="1:29">
      <c r="A119" s="14">
        <f>'a（自動）計算用'!D6</f>
        <v>11</v>
      </c>
      <c r="B119" s="156">
        <f>'a（自動）計算用'!F6</f>
        <v>2400</v>
      </c>
      <c r="C119" s="156"/>
      <c r="D119" s="26">
        <f>'a（自動）計算用'!G6</f>
        <v>7.4740634865990856</v>
      </c>
      <c r="E119" s="26">
        <f t="shared" ref="E119:E182" si="91">SQRT(B119)</f>
        <v>48.989794855663561</v>
      </c>
      <c r="F119" s="26">
        <f t="shared" si="73"/>
        <v>4.0608926781657093</v>
      </c>
      <c r="G119" s="26">
        <f t="shared" si="74"/>
        <v>25.258102120372079</v>
      </c>
      <c r="H119" s="26">
        <f t="shared" ref="H119:H182" si="92">200*SQRT(G119/(PI()*B119))</f>
        <v>11.575767513181864</v>
      </c>
      <c r="I119" s="26">
        <f t="shared" si="76"/>
        <v>11.322555469157775</v>
      </c>
      <c r="J119" s="27">
        <f t="shared" ref="J119:K119" si="93">J3</f>
        <v>4.1914482880001276E-2</v>
      </c>
      <c r="K119" s="155">
        <f t="shared" si="93"/>
        <v>2389.5909082373373</v>
      </c>
      <c r="L119" s="27">
        <f t="shared" si="78"/>
        <v>102.57044196498076</v>
      </c>
      <c r="M119" s="155">
        <f>'a（自動）計算用'!L6</f>
        <v>0</v>
      </c>
      <c r="N119" s="155">
        <f t="shared" si="79"/>
        <v>2400</v>
      </c>
      <c r="O119" s="26">
        <f t="shared" ref="O119:O182" si="94">SQRT(N119)</f>
        <v>48.989794855663561</v>
      </c>
      <c r="P119" s="26">
        <f t="shared" si="81"/>
        <v>4.0608926781657093</v>
      </c>
      <c r="Q119" s="26">
        <f t="shared" ref="Q119:Q182" si="95">T119/P119</f>
        <v>25.258102120372079</v>
      </c>
      <c r="R119" s="26">
        <f t="shared" ref="R119:R182" si="96">200*SQRT(Q119/(PI()*N119))</f>
        <v>11.575767513181864</v>
      </c>
      <c r="S119" s="26">
        <f t="shared" si="84"/>
        <v>11.322555469157775</v>
      </c>
      <c r="T119" s="27">
        <f t="shared" si="85"/>
        <v>102.57044196498076</v>
      </c>
      <c r="U119" s="27">
        <f t="shared" si="86"/>
        <v>0</v>
      </c>
      <c r="V119" s="27">
        <f t="shared" si="87"/>
        <v>7948.0545098181674</v>
      </c>
      <c r="W119" s="27">
        <f t="shared" si="88"/>
        <v>162.55508387704654</v>
      </c>
      <c r="X119" s="15">
        <f t="shared" si="89"/>
        <v>0.63098882863954608</v>
      </c>
      <c r="Y119" s="15">
        <f t="shared" ref="Y119:Y182" si="97">T119/W119</f>
        <v>0.63098882863954608</v>
      </c>
    </row>
    <row r="120" spans="1:29">
      <c r="A120" s="14">
        <f>'a（自動）計算用'!D7</f>
        <v>12</v>
      </c>
      <c r="B120" s="156">
        <f>'a（自動）計算用'!F7</f>
        <v>2375.1962130648176</v>
      </c>
      <c r="C120" s="156"/>
      <c r="D120" s="26">
        <f>'a（自動）計算用'!G7</f>
        <v>7.9399071379734512</v>
      </c>
      <c r="E120" s="26">
        <f t="shared" si="91"/>
        <v>48.735984786036873</v>
      </c>
      <c r="F120" s="26">
        <f t="shared" si="73"/>
        <v>4.2929456749629571</v>
      </c>
      <c r="G120" s="26">
        <f t="shared" si="74"/>
        <v>27.050865497102972</v>
      </c>
      <c r="H120" s="26">
        <f t="shared" si="92"/>
        <v>12.041924382831443</v>
      </c>
      <c r="I120" s="26">
        <f t="shared" si="76"/>
        <v>11.7854501478361</v>
      </c>
      <c r="J120" s="27">
        <f t="shared" ref="J120:K120" si="98">J4</f>
        <v>4.7666262850397864E-2</v>
      </c>
      <c r="K120" s="155">
        <f t="shared" si="98"/>
        <v>2375.1962130648176</v>
      </c>
      <c r="L120" s="27">
        <f t="shared" si="78"/>
        <v>116.12789603979289</v>
      </c>
      <c r="M120" s="155">
        <f>'a（自動）計算用'!L7</f>
        <v>0</v>
      </c>
      <c r="N120" s="155">
        <f t="shared" si="79"/>
        <v>2375.1962130648176</v>
      </c>
      <c r="O120" s="26">
        <f t="shared" si="94"/>
        <v>48.735984786036873</v>
      </c>
      <c r="P120" s="26">
        <f t="shared" si="81"/>
        <v>4.2929456749629571</v>
      </c>
      <c r="Q120" s="26">
        <f t="shared" si="95"/>
        <v>27.050865497102972</v>
      </c>
      <c r="R120" s="26">
        <f t="shared" si="96"/>
        <v>12.041924382831443</v>
      </c>
      <c r="S120" s="26">
        <f t="shared" si="84"/>
        <v>11.7854501478361</v>
      </c>
      <c r="T120" s="27">
        <f t="shared" si="85"/>
        <v>116.12789603979289</v>
      </c>
      <c r="U120" s="27">
        <f t="shared" si="86"/>
        <v>0</v>
      </c>
      <c r="V120" s="27">
        <f t="shared" si="87"/>
        <v>7318.6134666766793</v>
      </c>
      <c r="W120" s="27">
        <f t="shared" si="88"/>
        <v>177.27173471060422</v>
      </c>
      <c r="X120" s="15">
        <f t="shared" si="89"/>
        <v>0.65508410705954601</v>
      </c>
      <c r="Y120" s="15">
        <f t="shared" si="97"/>
        <v>0.65508410705954601</v>
      </c>
    </row>
    <row r="121" spans="1:29">
      <c r="A121" s="14">
        <f>'a（自動）計算用'!D8</f>
        <v>13</v>
      </c>
      <c r="B121" s="156">
        <f>'a（自動）計算用'!F8</f>
        <v>2360.4773446417462</v>
      </c>
      <c r="C121" s="156"/>
      <c r="D121" s="26">
        <f>'a（自動）計算用'!G8</f>
        <v>8.3976980853352572</v>
      </c>
      <c r="E121" s="26">
        <f t="shared" si="91"/>
        <v>48.584743949533646</v>
      </c>
      <c r="F121" s="26">
        <f t="shared" si="73"/>
        <v>4.5220957016295671</v>
      </c>
      <c r="G121" s="26">
        <f t="shared" si="74"/>
        <v>28.827673337954824</v>
      </c>
      <c r="H121" s="26">
        <f t="shared" si="92"/>
        <v>12.469812896533741</v>
      </c>
      <c r="I121" s="26">
        <f t="shared" si="76"/>
        <v>12.210407353713777</v>
      </c>
      <c r="J121" s="27">
        <f t="shared" ref="J121:K121" si="99">J5</f>
        <v>5.3620113486115235E-2</v>
      </c>
      <c r="K121" s="155">
        <f t="shared" si="99"/>
        <v>2360.4773446417462</v>
      </c>
      <c r="L121" s="27">
        <f t="shared" si="78"/>
        <v>130.36149768954678</v>
      </c>
      <c r="M121" s="155">
        <f>'a（自動）計算用'!L8</f>
        <v>0</v>
      </c>
      <c r="N121" s="155">
        <f t="shared" si="79"/>
        <v>2360.4773446417462</v>
      </c>
      <c r="O121" s="26">
        <f t="shared" si="94"/>
        <v>48.584743949533646</v>
      </c>
      <c r="P121" s="26">
        <f t="shared" si="81"/>
        <v>4.5220957016295671</v>
      </c>
      <c r="Q121" s="26">
        <f t="shared" si="95"/>
        <v>28.827673337954824</v>
      </c>
      <c r="R121" s="26">
        <f t="shared" si="96"/>
        <v>12.469812896533741</v>
      </c>
      <c r="S121" s="26">
        <f t="shared" si="84"/>
        <v>12.210407353713777</v>
      </c>
      <c r="T121" s="27">
        <f t="shared" si="85"/>
        <v>130.36149768954678</v>
      </c>
      <c r="U121" s="27">
        <f t="shared" si="86"/>
        <v>0</v>
      </c>
      <c r="V121" s="27">
        <f t="shared" si="87"/>
        <v>6779.6664445775004</v>
      </c>
      <c r="W121" s="27">
        <f t="shared" si="88"/>
        <v>192.10346402061126</v>
      </c>
      <c r="X121" s="15">
        <f t="shared" si="89"/>
        <v>0.67860045290781412</v>
      </c>
      <c r="Y121" s="15">
        <f t="shared" si="97"/>
        <v>0.67860045290781412</v>
      </c>
    </row>
    <row r="122" spans="1:29">
      <c r="A122" s="14">
        <f>'a（自動）計算用'!D9</f>
        <v>14</v>
      </c>
      <c r="B122" s="156">
        <f>'a（自動）計算用'!F9</f>
        <v>2345.5097008887874</v>
      </c>
      <c r="C122" s="156"/>
      <c r="D122" s="26">
        <f>'a（自動）計算用'!G9</f>
        <v>8.8475906374783975</v>
      </c>
      <c r="E122" s="26">
        <f t="shared" si="91"/>
        <v>48.430462530196706</v>
      </c>
      <c r="F122" s="26">
        <f t="shared" si="73"/>
        <v>4.746947202967462</v>
      </c>
      <c r="G122" s="26">
        <f t="shared" si="74"/>
        <v>30.540898183758934</v>
      </c>
      <c r="H122" s="26">
        <f t="shared" si="92"/>
        <v>12.875892589442822</v>
      </c>
      <c r="I122" s="26">
        <f t="shared" si="76"/>
        <v>12.613722174897305</v>
      </c>
      <c r="J122" s="27">
        <f t="shared" ref="J122:K122" si="100">J6</f>
        <v>5.9751224909998228E-2</v>
      </c>
      <c r="K122" s="155">
        <f t="shared" si="100"/>
        <v>2345.5097008887874</v>
      </c>
      <c r="L122" s="27">
        <f t="shared" si="78"/>
        <v>144.97603120950851</v>
      </c>
      <c r="M122" s="155">
        <f>'a（自動）計算用'!L9</f>
        <v>0</v>
      </c>
      <c r="N122" s="155">
        <f t="shared" si="79"/>
        <v>2345.5097008887874</v>
      </c>
      <c r="O122" s="26">
        <f t="shared" si="94"/>
        <v>48.430462530196706</v>
      </c>
      <c r="P122" s="26">
        <f t="shared" si="81"/>
        <v>4.746947202967462</v>
      </c>
      <c r="Q122" s="26">
        <f t="shared" si="95"/>
        <v>30.540898183758934</v>
      </c>
      <c r="R122" s="26">
        <f t="shared" si="96"/>
        <v>12.875892589442822</v>
      </c>
      <c r="S122" s="26">
        <f t="shared" si="84"/>
        <v>12.613722174897305</v>
      </c>
      <c r="T122" s="27">
        <f t="shared" si="85"/>
        <v>144.97603120950851</v>
      </c>
      <c r="U122" s="27">
        <f t="shared" si="86"/>
        <v>0</v>
      </c>
      <c r="V122" s="27">
        <f t="shared" si="87"/>
        <v>6313.649012900577</v>
      </c>
      <c r="W122" s="27">
        <f t="shared" si="88"/>
        <v>207.02495452546</v>
      </c>
      <c r="X122" s="15">
        <f t="shared" si="89"/>
        <v>0.70028287914285858</v>
      </c>
      <c r="Y122" s="15">
        <f t="shared" si="97"/>
        <v>0.70028287914285858</v>
      </c>
    </row>
    <row r="123" spans="1:29">
      <c r="A123" s="14">
        <f>'a（自動）計算用'!D10</f>
        <v>15</v>
      </c>
      <c r="B123" s="156">
        <f>'a（自動）計算用'!F10</f>
        <v>2330.3601453080087</v>
      </c>
      <c r="C123" s="156"/>
      <c r="D123" s="26">
        <f>'a（自動）計算用'!G10</f>
        <v>9.2897358877145706</v>
      </c>
      <c r="E123" s="26">
        <f t="shared" si="91"/>
        <v>48.273803924157548</v>
      </c>
      <c r="F123" s="26">
        <f t="shared" si="73"/>
        <v>4.967587122163299</v>
      </c>
      <c r="G123" s="26">
        <f t="shared" si="74"/>
        <v>32.192288572745966</v>
      </c>
      <c r="H123" s="26">
        <f t="shared" si="92"/>
        <v>13.262318799017677</v>
      </c>
      <c r="I123" s="26">
        <f t="shared" si="76"/>
        <v>12.997532164187595</v>
      </c>
      <c r="J123" s="27">
        <f t="shared" ref="J123:K123" si="101">J7</f>
        <v>6.603705237255332E-2</v>
      </c>
      <c r="K123" s="155">
        <f t="shared" si="101"/>
        <v>2330.3601453080087</v>
      </c>
      <c r="L123" s="27">
        <f t="shared" si="78"/>
        <v>159.91799814693761</v>
      </c>
      <c r="M123" s="155">
        <f>'a（自動）計算用'!L10</f>
        <v>0</v>
      </c>
      <c r="N123" s="155">
        <f t="shared" si="79"/>
        <v>2330.3601453080087</v>
      </c>
      <c r="O123" s="26">
        <f t="shared" si="94"/>
        <v>48.273803924157548</v>
      </c>
      <c r="P123" s="26">
        <f t="shared" si="81"/>
        <v>4.967587122163299</v>
      </c>
      <c r="Q123" s="26">
        <f t="shared" si="95"/>
        <v>32.192288572745966</v>
      </c>
      <c r="R123" s="26">
        <f t="shared" si="96"/>
        <v>13.262318799017677</v>
      </c>
      <c r="S123" s="26">
        <f t="shared" si="84"/>
        <v>12.997532164187595</v>
      </c>
      <c r="T123" s="27">
        <f t="shared" si="85"/>
        <v>159.91799814693761</v>
      </c>
      <c r="U123" s="27">
        <f t="shared" si="86"/>
        <v>0</v>
      </c>
      <c r="V123" s="27">
        <f t="shared" si="87"/>
        <v>5907.1891621475543</v>
      </c>
      <c r="W123" s="27">
        <f t="shared" si="88"/>
        <v>222.01360083031764</v>
      </c>
      <c r="X123" s="15">
        <f t="shared" si="89"/>
        <v>0.72030721338176495</v>
      </c>
      <c r="Y123" s="15">
        <f t="shared" si="97"/>
        <v>0.72030721338176495</v>
      </c>
    </row>
    <row r="124" spans="1:29">
      <c r="A124" s="14">
        <f>'a（自動）計算用'!D11</f>
        <v>16</v>
      </c>
      <c r="B124" s="156">
        <f>'a（自動）計算用'!F11</f>
        <v>2315.0877083824616</v>
      </c>
      <c r="C124" s="156"/>
      <c r="D124" s="26">
        <f>'a（自動）計算用'!G11</f>
        <v>9.7242817610087116</v>
      </c>
      <c r="E124" s="26">
        <f t="shared" si="91"/>
        <v>48.115358342035258</v>
      </c>
      <c r="F124" s="26">
        <f t="shared" si="73"/>
        <v>5.1841017152607343</v>
      </c>
      <c r="G124" s="26">
        <f t="shared" si="74"/>
        <v>33.783939961238488</v>
      </c>
      <c r="H124" s="26">
        <f t="shared" si="92"/>
        <v>13.630961245557613</v>
      </c>
      <c r="I124" s="26">
        <f t="shared" si="76"/>
        <v>13.363691680875164</v>
      </c>
      <c r="J124" s="27">
        <f t="shared" ref="J124:K124" si="102">J8</f>
        <v>7.2457136038564643E-2</v>
      </c>
      <c r="K124" s="155">
        <f t="shared" si="102"/>
        <v>2315.0877083824616</v>
      </c>
      <c r="L124" s="27">
        <f t="shared" si="78"/>
        <v>175.1393811013221</v>
      </c>
      <c r="M124" s="155">
        <f>'a（自動）計算用'!L11</f>
        <v>0</v>
      </c>
      <c r="N124" s="155">
        <f t="shared" si="79"/>
        <v>2315.0877083824616</v>
      </c>
      <c r="O124" s="26">
        <f t="shared" si="94"/>
        <v>48.115358342035258</v>
      </c>
      <c r="P124" s="26">
        <f t="shared" si="81"/>
        <v>5.1841017152607343</v>
      </c>
      <c r="Q124" s="26">
        <f t="shared" si="95"/>
        <v>33.783939961238488</v>
      </c>
      <c r="R124" s="26">
        <f t="shared" si="96"/>
        <v>13.630961245557613</v>
      </c>
      <c r="S124" s="26">
        <f t="shared" si="84"/>
        <v>13.363691680875164</v>
      </c>
      <c r="T124" s="27">
        <f t="shared" si="85"/>
        <v>175.1393811013221</v>
      </c>
      <c r="U124" s="27">
        <f t="shared" si="86"/>
        <v>0</v>
      </c>
      <c r="V124" s="27">
        <f t="shared" si="87"/>
        <v>5549.9397795104323</v>
      </c>
      <c r="W124" s="27">
        <f t="shared" si="88"/>
        <v>237.04914573316736</v>
      </c>
      <c r="X124" s="15">
        <f t="shared" si="89"/>
        <v>0.73883152187549528</v>
      </c>
      <c r="Y124" s="15">
        <f t="shared" si="97"/>
        <v>0.73883152187549528</v>
      </c>
    </row>
    <row r="125" spans="1:29">
      <c r="A125" s="14">
        <f>'a（自動）計算用'!D12</f>
        <v>17</v>
      </c>
      <c r="B125" s="156">
        <f>'a（自動）計算用'!F12</f>
        <v>2299.7442991833059</v>
      </c>
      <c r="C125" s="156"/>
      <c r="D125" s="26">
        <f>'a（自動）計算用'!G12</f>
        <v>10.151373060620678</v>
      </c>
      <c r="E125" s="26">
        <f t="shared" si="91"/>
        <v>47.955649293730829</v>
      </c>
      <c r="F125" s="26">
        <f t="shared" si="73"/>
        <v>5.3965763099348454</v>
      </c>
      <c r="G125" s="26">
        <f t="shared" si="74"/>
        <v>35.318148839019599</v>
      </c>
      <c r="H125" s="26">
        <f t="shared" si="92"/>
        <v>13.983447301625473</v>
      </c>
      <c r="I125" s="26">
        <f t="shared" si="76"/>
        <v>13.713814790111906</v>
      </c>
      <c r="J125" s="27">
        <f t="shared" ref="J125:K125" si="103">J9</f>
        <v>7.8992920303109185E-2</v>
      </c>
      <c r="K125" s="155">
        <f t="shared" si="103"/>
        <v>2299.7442991833059</v>
      </c>
      <c r="L125" s="27">
        <f t="shared" si="78"/>
        <v>190.59708533540604</v>
      </c>
      <c r="M125" s="155">
        <f>'a（自動）計算用'!L12</f>
        <v>630</v>
      </c>
      <c r="N125" s="155">
        <f t="shared" si="79"/>
        <v>1669.7442991833059</v>
      </c>
      <c r="O125" s="26">
        <f t="shared" si="94"/>
        <v>40.862504807993673</v>
      </c>
      <c r="P125" s="26">
        <f t="shared" si="81"/>
        <v>5.2622480886413623</v>
      </c>
      <c r="Q125" s="26">
        <f t="shared" si="95"/>
        <v>31.110615953786546</v>
      </c>
      <c r="R125" s="26">
        <f t="shared" si="96"/>
        <v>15.402257489104624</v>
      </c>
      <c r="S125" s="26">
        <f t="shared" si="84"/>
        <v>15.118301460573257</v>
      </c>
      <c r="T125" s="27">
        <f t="shared" si="85"/>
        <v>163.71177933926873</v>
      </c>
      <c r="U125" s="27">
        <f t="shared" si="86"/>
        <v>26.885305996137305</v>
      </c>
      <c r="V125" s="27">
        <f t="shared" si="87"/>
        <v>5233.778048255328</v>
      </c>
      <c r="W125" s="27">
        <f t="shared" si="88"/>
        <v>252.11338094012712</v>
      </c>
      <c r="X125" s="15">
        <f t="shared" si="89"/>
        <v>0.75599749852495846</v>
      </c>
      <c r="Y125" s="15">
        <f t="shared" si="97"/>
        <v>0.64935775613650448</v>
      </c>
    </row>
    <row r="126" spans="1:29">
      <c r="A126" s="14">
        <f>'a（自動）計算用'!D13</f>
        <v>18</v>
      </c>
      <c r="B126" s="156">
        <f>'a（自動）計算用'!F13</f>
        <v>1669.7442991833059</v>
      </c>
      <c r="C126" s="156"/>
      <c r="D126" s="26">
        <f>'a（自動）計算用'!G13</f>
        <v>10.571151514316773</v>
      </c>
      <c r="E126" s="26">
        <f t="shared" si="91"/>
        <v>40.862504807993673</v>
      </c>
      <c r="F126" s="26">
        <f t="shared" si="73"/>
        <v>5.4683775468926772</v>
      </c>
      <c r="G126" s="26">
        <f t="shared" si="74"/>
        <v>32.632061533044713</v>
      </c>
      <c r="H126" s="26">
        <f t="shared" si="92"/>
        <v>15.774381148203284</v>
      </c>
      <c r="I126" s="26">
        <f t="shared" si="76"/>
        <v>15.487838640223346</v>
      </c>
      <c r="J126" s="27">
        <f t="shared" ref="J126:K126" si="104">J10</f>
        <v>8.5627579885202129E-2</v>
      </c>
      <c r="K126" s="155">
        <f t="shared" si="104"/>
        <v>2284.3753976275302</v>
      </c>
      <c r="L126" s="27">
        <f t="shared" si="78"/>
        <v>178.44443259612194</v>
      </c>
      <c r="M126" s="155">
        <f>'a（自動）計算用'!L13</f>
        <v>0</v>
      </c>
      <c r="N126" s="155">
        <f t="shared" si="79"/>
        <v>1669.7442991833059</v>
      </c>
      <c r="O126" s="26">
        <f t="shared" si="94"/>
        <v>40.862504807993673</v>
      </c>
      <c r="P126" s="26">
        <f t="shared" si="81"/>
        <v>5.4683775468926772</v>
      </c>
      <c r="Q126" s="26">
        <f t="shared" si="95"/>
        <v>32.632061533044713</v>
      </c>
      <c r="R126" s="26">
        <f t="shared" si="96"/>
        <v>15.774381148203284</v>
      </c>
      <c r="S126" s="26">
        <f t="shared" si="84"/>
        <v>15.487838640223346</v>
      </c>
      <c r="T126" s="27">
        <f t="shared" si="85"/>
        <v>178.44443259612194</v>
      </c>
      <c r="U126" s="27">
        <f t="shared" si="86"/>
        <v>0</v>
      </c>
      <c r="V126" s="27">
        <f t="shared" si="87"/>
        <v>4952.2445757184305</v>
      </c>
      <c r="W126" s="27">
        <f t="shared" si="88"/>
        <v>267.18989788313343</v>
      </c>
      <c r="X126" s="15">
        <f t="shared" si="89"/>
        <v>0.66785621017068542</v>
      </c>
      <c r="Y126" s="15">
        <f t="shared" si="97"/>
        <v>0.66785621017068542</v>
      </c>
    </row>
    <row r="127" spans="1:29">
      <c r="A127" s="14">
        <f>'a（自動）計算用'!D14</f>
        <v>19</v>
      </c>
      <c r="B127" s="156">
        <f>'a（自動）計算用'!F14</f>
        <v>1669.7442991833059</v>
      </c>
      <c r="C127" s="156"/>
      <c r="D127" s="26">
        <f>'a（自動）計算用'!G14</f>
        <v>10.983755820213897</v>
      </c>
      <c r="E127" s="26">
        <f t="shared" si="91"/>
        <v>40.862504807993673</v>
      </c>
      <c r="F127" s="26">
        <f t="shared" si="73"/>
        <v>5.6709841868902302</v>
      </c>
      <c r="G127" s="26">
        <f t="shared" si="74"/>
        <v>34.111600774730256</v>
      </c>
      <c r="H127" s="26">
        <f t="shared" si="92"/>
        <v>16.128022653002315</v>
      </c>
      <c r="I127" s="26">
        <f t="shared" si="76"/>
        <v>15.83904027290464</v>
      </c>
      <c r="J127" s="27">
        <f t="shared" ref="J127:K127" si="105">J11</f>
        <v>9.234585662546646E-2</v>
      </c>
      <c r="K127" s="155">
        <f t="shared" si="105"/>
        <v>2269.020710111874</v>
      </c>
      <c r="L127" s="27">
        <f t="shared" si="78"/>
        <v>193.44634858300782</v>
      </c>
      <c r="M127" s="155">
        <f>'a（自動）計算用'!L14</f>
        <v>0</v>
      </c>
      <c r="N127" s="155">
        <f t="shared" si="79"/>
        <v>1669.7442991833059</v>
      </c>
      <c r="O127" s="26">
        <f t="shared" si="94"/>
        <v>40.862504807993673</v>
      </c>
      <c r="P127" s="26">
        <f t="shared" si="81"/>
        <v>5.6709841868902302</v>
      </c>
      <c r="Q127" s="26">
        <f t="shared" si="95"/>
        <v>34.111600774730256</v>
      </c>
      <c r="R127" s="26">
        <f t="shared" si="96"/>
        <v>16.128022653002315</v>
      </c>
      <c r="S127" s="26">
        <f t="shared" si="84"/>
        <v>15.83904027290464</v>
      </c>
      <c r="T127" s="27">
        <f t="shared" si="85"/>
        <v>193.44634858300782</v>
      </c>
      <c r="U127" s="27">
        <f t="shared" si="86"/>
        <v>0</v>
      </c>
      <c r="V127" s="27">
        <f t="shared" si="87"/>
        <v>4700.142891939051</v>
      </c>
      <c r="W127" s="27">
        <f t="shared" si="88"/>
        <v>282.26387808627413</v>
      </c>
      <c r="X127" s="15">
        <f t="shared" si="89"/>
        <v>0.68533866215740447</v>
      </c>
      <c r="Y127" s="15">
        <f t="shared" si="97"/>
        <v>0.68533866215740447</v>
      </c>
    </row>
    <row r="128" spans="1:29">
      <c r="A128" s="14">
        <f>'a（自動）計算用'!D15</f>
        <v>20</v>
      </c>
      <c r="B128" s="156">
        <f>'a（自動）計算用'!F15</f>
        <v>1669.7442991833059</v>
      </c>
      <c r="C128" s="156"/>
      <c r="D128" s="26">
        <f>'a（自動）計算用'!G15</f>
        <v>11.389321692318051</v>
      </c>
      <c r="E128" s="26">
        <f t="shared" si="91"/>
        <v>40.862504807993673</v>
      </c>
      <c r="F128" s="26">
        <f t="shared" si="73"/>
        <v>5.8701346501071292</v>
      </c>
      <c r="G128" s="26">
        <f t="shared" si="74"/>
        <v>35.549896223037102</v>
      </c>
      <c r="H128" s="26">
        <f t="shared" si="92"/>
        <v>16.46452641764137</v>
      </c>
      <c r="I128" s="26">
        <f t="shared" si="76"/>
        <v>16.173239595983958</v>
      </c>
      <c r="J128" s="27">
        <f t="shared" ref="J128:K128" si="106">J12</f>
        <v>9.9133908826848152E-2</v>
      </c>
      <c r="K128" s="155">
        <f t="shared" si="106"/>
        <v>2253.7147793278023</v>
      </c>
      <c r="L128" s="27">
        <f t="shared" si="78"/>
        <v>208.68267762656265</v>
      </c>
      <c r="M128" s="155">
        <f>'a（自動）計算用'!L15</f>
        <v>0</v>
      </c>
      <c r="N128" s="155">
        <f t="shared" si="79"/>
        <v>1669.7442991833059</v>
      </c>
      <c r="O128" s="26">
        <f t="shared" si="94"/>
        <v>40.862504807993673</v>
      </c>
      <c r="P128" s="26">
        <f t="shared" si="81"/>
        <v>5.8701346501071292</v>
      </c>
      <c r="Q128" s="26">
        <f t="shared" si="95"/>
        <v>35.549896223037102</v>
      </c>
      <c r="R128" s="26">
        <f t="shared" si="96"/>
        <v>16.46452641764137</v>
      </c>
      <c r="S128" s="26">
        <f t="shared" si="84"/>
        <v>16.173239595983958</v>
      </c>
      <c r="T128" s="27">
        <f t="shared" si="85"/>
        <v>208.68267762656265</v>
      </c>
      <c r="U128" s="27">
        <f t="shared" si="86"/>
        <v>0</v>
      </c>
      <c r="V128" s="27">
        <f t="shared" si="87"/>
        <v>4473.2485206162992</v>
      </c>
      <c r="W128" s="27">
        <f t="shared" si="88"/>
        <v>297.32191516290516</v>
      </c>
      <c r="X128" s="15">
        <f t="shared" si="89"/>
        <v>0.70187452382117099</v>
      </c>
      <c r="Y128" s="15">
        <f t="shared" si="97"/>
        <v>0.70187452382117099</v>
      </c>
    </row>
    <row r="129" spans="1:25">
      <c r="A129" s="14">
        <f>'a（自動）計算用'!D16</f>
        <v>21</v>
      </c>
      <c r="B129" s="156">
        <f>'a（自動）計算用'!F16</f>
        <v>1669.7442991833059</v>
      </c>
      <c r="C129" s="156"/>
      <c r="D129" s="26">
        <f>'a（自動）計算用'!G16</f>
        <v>11.787981905817583</v>
      </c>
      <c r="E129" s="26">
        <f t="shared" si="91"/>
        <v>40.862504807993673</v>
      </c>
      <c r="F129" s="26">
        <f t="shared" si="73"/>
        <v>6.0658941349293407</v>
      </c>
      <c r="G129" s="26">
        <f t="shared" si="74"/>
        <v>36.947772983315524</v>
      </c>
      <c r="H129" s="26">
        <f t="shared" si="92"/>
        <v>16.785110625657275</v>
      </c>
      <c r="I129" s="26">
        <f t="shared" si="76"/>
        <v>16.491644678650825</v>
      </c>
      <c r="J129" s="27">
        <f t="shared" ref="J129:K129" si="107">J13</f>
        <v>0.10597917369159922</v>
      </c>
      <c r="K129" s="155">
        <f t="shared" si="107"/>
        <v>2238.4875443031005</v>
      </c>
      <c r="L129" s="27">
        <f t="shared" si="78"/>
        <v>224.12127943819436</v>
      </c>
      <c r="M129" s="155">
        <f>'a（自動）計算用'!L16</f>
        <v>0</v>
      </c>
      <c r="N129" s="155">
        <f t="shared" si="79"/>
        <v>1669.7442991833059</v>
      </c>
      <c r="O129" s="26">
        <f t="shared" si="94"/>
        <v>40.862504807993673</v>
      </c>
      <c r="P129" s="26">
        <f t="shared" si="81"/>
        <v>6.0658941349293407</v>
      </c>
      <c r="Q129" s="26">
        <f t="shared" si="95"/>
        <v>36.947772983315524</v>
      </c>
      <c r="R129" s="26">
        <f t="shared" si="96"/>
        <v>16.785110625657275</v>
      </c>
      <c r="S129" s="26">
        <f t="shared" si="84"/>
        <v>16.491644678650825</v>
      </c>
      <c r="T129" s="27">
        <f t="shared" si="85"/>
        <v>224.12127943819436</v>
      </c>
      <c r="U129" s="27">
        <f t="shared" si="86"/>
        <v>0</v>
      </c>
      <c r="V129" s="27">
        <f t="shared" si="87"/>
        <v>4268.0943500600106</v>
      </c>
      <c r="W129" s="27">
        <f t="shared" si="88"/>
        <v>312.35186241239546</v>
      </c>
      <c r="X129" s="15">
        <f t="shared" si="89"/>
        <v>0.71752823148622358</v>
      </c>
      <c r="Y129" s="15">
        <f t="shared" si="97"/>
        <v>0.71752823148622358</v>
      </c>
    </row>
    <row r="130" spans="1:25">
      <c r="A130" s="14">
        <f>'a（自動）計算用'!D17</f>
        <v>22</v>
      </c>
      <c r="B130" s="156">
        <f>'a（自動）計算用'!F17</f>
        <v>1669.7442991833059</v>
      </c>
      <c r="C130" s="156"/>
      <c r="D130" s="26">
        <f>'a（自動）計算用'!G17</f>
        <v>12.179866342189856</v>
      </c>
      <c r="E130" s="26">
        <f t="shared" si="91"/>
        <v>40.862504807993673</v>
      </c>
      <c r="F130" s="26">
        <f t="shared" si="73"/>
        <v>6.2583264188050149</v>
      </c>
      <c r="G130" s="26">
        <f t="shared" si="74"/>
        <v>38.306172784595923</v>
      </c>
      <c r="H130" s="26">
        <f t="shared" si="92"/>
        <v>17.090881235041991</v>
      </c>
      <c r="I130" s="26">
        <f t="shared" si="76"/>
        <v>16.795352308728461</v>
      </c>
      <c r="J130" s="27">
        <f t="shared" ref="J130:K130" si="108">J14</f>
        <v>0.11287024263985716</v>
      </c>
      <c r="K130" s="155">
        <f t="shared" si="108"/>
        <v>2223.3648500458767</v>
      </c>
      <c r="L130" s="27">
        <f t="shared" si="78"/>
        <v>239.73253314114632</v>
      </c>
      <c r="M130" s="155">
        <f>'a（自動）計算用'!L17</f>
        <v>0</v>
      </c>
      <c r="N130" s="155">
        <f t="shared" si="79"/>
        <v>1669.7442991833059</v>
      </c>
      <c r="O130" s="26">
        <f t="shared" si="94"/>
        <v>40.862504807993673</v>
      </c>
      <c r="P130" s="26">
        <f t="shared" si="81"/>
        <v>6.2583264188050149</v>
      </c>
      <c r="Q130" s="26">
        <f t="shared" si="95"/>
        <v>38.306172784595923</v>
      </c>
      <c r="R130" s="26">
        <f t="shared" si="96"/>
        <v>17.090881235041991</v>
      </c>
      <c r="S130" s="26">
        <f t="shared" si="84"/>
        <v>16.795352308728461</v>
      </c>
      <c r="T130" s="27">
        <f t="shared" si="85"/>
        <v>239.73253314114632</v>
      </c>
      <c r="U130" s="27">
        <f t="shared" si="86"/>
        <v>0</v>
      </c>
      <c r="V130" s="27">
        <f t="shared" si="87"/>
        <v>4081.8100554642356</v>
      </c>
      <c r="W130" s="27">
        <f t="shared" si="88"/>
        <v>327.34270135911333</v>
      </c>
      <c r="X130" s="15">
        <f t="shared" si="89"/>
        <v>0.73235948791827887</v>
      </c>
      <c r="Y130" s="15">
        <f t="shared" si="97"/>
        <v>0.73235948791827887</v>
      </c>
    </row>
    <row r="131" spans="1:25">
      <c r="A131" s="14">
        <f>'a（自動）計算用'!D18</f>
        <v>23</v>
      </c>
      <c r="B131" s="156">
        <f>'a（自動）計算用'!F18</f>
        <v>1669.7442991833059</v>
      </c>
      <c r="C131" s="156"/>
      <c r="D131" s="26">
        <f>'a（自動）計算用'!G18</f>
        <v>12.565102034178121</v>
      </c>
      <c r="E131" s="26">
        <f t="shared" si="91"/>
        <v>40.862504807993673</v>
      </c>
      <c r="F131" s="26">
        <f t="shared" si="73"/>
        <v>6.4474938803300903</v>
      </c>
      <c r="G131" s="26">
        <f t="shared" si="74"/>
        <v>39.626117980916476</v>
      </c>
      <c r="H131" s="26">
        <f t="shared" si="92"/>
        <v>17.382844243547549</v>
      </c>
      <c r="I131" s="26">
        <f t="shared" si="76"/>
        <v>17.085360154427978</v>
      </c>
      <c r="J131" s="27">
        <f t="shared" ref="J131:K131" si="109">J15</f>
        <v>0.11979674885948234</v>
      </c>
      <c r="K131" s="155">
        <f t="shared" si="109"/>
        <v>2208.3689082170317</v>
      </c>
      <c r="L131" s="27">
        <f t="shared" si="78"/>
        <v>255.48915318319715</v>
      </c>
      <c r="M131" s="155">
        <f>'a（自動）計算用'!L18</f>
        <v>0</v>
      </c>
      <c r="N131" s="155">
        <f t="shared" si="79"/>
        <v>1669.7442991833059</v>
      </c>
      <c r="O131" s="26">
        <f t="shared" si="94"/>
        <v>40.862504807993673</v>
      </c>
      <c r="P131" s="26">
        <f t="shared" si="81"/>
        <v>6.4474938803300903</v>
      </c>
      <c r="Q131" s="26">
        <f t="shared" si="95"/>
        <v>39.626117980916476</v>
      </c>
      <c r="R131" s="26">
        <f t="shared" si="96"/>
        <v>17.382844243547549</v>
      </c>
      <c r="S131" s="26">
        <f t="shared" si="84"/>
        <v>17.085360154427978</v>
      </c>
      <c r="T131" s="27">
        <f t="shared" si="85"/>
        <v>255.48915318319715</v>
      </c>
      <c r="U131" s="27">
        <f t="shared" si="86"/>
        <v>0</v>
      </c>
      <c r="V131" s="27">
        <f t="shared" si="87"/>
        <v>3912.0004136897455</v>
      </c>
      <c r="W131" s="27">
        <f t="shared" si="88"/>
        <v>342.28442759215136</v>
      </c>
      <c r="X131" s="15">
        <f t="shared" si="89"/>
        <v>0.74642353723326549</v>
      </c>
      <c r="Y131" s="15">
        <f t="shared" si="97"/>
        <v>0.74642353723326549</v>
      </c>
    </row>
    <row r="132" spans="1:25">
      <c r="A132" s="14">
        <f>'a（自動）計算用'!D19</f>
        <v>24</v>
      </c>
      <c r="B132" s="156">
        <f>'a（自動）計算用'!F19</f>
        <v>1669.7442991833059</v>
      </c>
      <c r="C132" s="156"/>
      <c r="D132" s="26">
        <f>'a（自動）計算用'!G19</f>
        <v>12.94381321069296</v>
      </c>
      <c r="E132" s="26">
        <f t="shared" si="91"/>
        <v>40.862504807993673</v>
      </c>
      <c r="F132" s="26">
        <f t="shared" si="73"/>
        <v>6.6334575212968492</v>
      </c>
      <c r="G132" s="26">
        <f t="shared" si="74"/>
        <v>40.908683408039003</v>
      </c>
      <c r="H132" s="26">
        <f t="shared" si="92"/>
        <v>17.66191644575197</v>
      </c>
      <c r="I132" s="26">
        <f t="shared" si="76"/>
        <v>17.36257743060424</v>
      </c>
      <c r="J132" s="27">
        <f t="shared" ref="J132:K132" si="110">J16</f>
        <v>0.12674926621198848</v>
      </c>
      <c r="K132" s="155">
        <f t="shared" si="110"/>
        <v>2193.5187114556147</v>
      </c>
      <c r="L132" s="27">
        <f t="shared" si="78"/>
        <v>271.36601363940792</v>
      </c>
      <c r="M132" s="155">
        <f>'a（自動）計算用'!L19</f>
        <v>470</v>
      </c>
      <c r="N132" s="155">
        <f t="shared" si="79"/>
        <v>1199.7442991833059</v>
      </c>
      <c r="O132" s="26">
        <f t="shared" si="94"/>
        <v>34.637325231364301</v>
      </c>
      <c r="P132" s="26">
        <f t="shared" si="81"/>
        <v>6.4831371670910087</v>
      </c>
      <c r="Q132" s="26">
        <f t="shared" si="95"/>
        <v>35.7935302512183</v>
      </c>
      <c r="R132" s="26">
        <f t="shared" si="96"/>
        <v>19.490051151439896</v>
      </c>
      <c r="S132" s="26">
        <f t="shared" si="84"/>
        <v>19.172652506278965</v>
      </c>
      <c r="T132" s="27">
        <f t="shared" si="85"/>
        <v>232.05436631306972</v>
      </c>
      <c r="U132" s="27">
        <f t="shared" si="86"/>
        <v>39.311647326338203</v>
      </c>
      <c r="V132" s="27">
        <f t="shared" si="87"/>
        <v>3756.6520046061919</v>
      </c>
      <c r="W132" s="27">
        <f t="shared" si="88"/>
        <v>357.16795102610865</v>
      </c>
      <c r="X132" s="15">
        <f t="shared" si="89"/>
        <v>0.7597714544650489</v>
      </c>
      <c r="Y132" s="15">
        <f t="shared" si="97"/>
        <v>0.64970657542593113</v>
      </c>
    </row>
    <row r="133" spans="1:25">
      <c r="A133" s="14">
        <f>'a（自動）計算用'!D20</f>
        <v>25</v>
      </c>
      <c r="B133" s="156">
        <f>'a（自動）計算用'!F20</f>
        <v>1199.7442991833059</v>
      </c>
      <c r="C133" s="156"/>
      <c r="D133" s="26">
        <f>'a（自動）計算用'!G20</f>
        <v>13.316121341690243</v>
      </c>
      <c r="E133" s="26">
        <f t="shared" si="91"/>
        <v>34.637325231364301</v>
      </c>
      <c r="F133" s="26">
        <f t="shared" si="73"/>
        <v>6.6616329094207467</v>
      </c>
      <c r="G133" s="26">
        <f t="shared" si="74"/>
        <v>37.002394266355715</v>
      </c>
      <c r="H133" s="26">
        <f t="shared" si="92"/>
        <v>19.816439466961725</v>
      </c>
      <c r="I133" s="26">
        <f t="shared" si="76"/>
        <v>19.496702437898506</v>
      </c>
      <c r="J133" s="27">
        <f t="shared" ref="J133:K133" si="111">J17</f>
        <v>0.13371921852629293</v>
      </c>
      <c r="K133" s="155">
        <f t="shared" si="111"/>
        <v>2178.8304046181001</v>
      </c>
      <c r="L133" s="27">
        <f t="shared" si="78"/>
        <v>246.49636737211679</v>
      </c>
      <c r="M133" s="155">
        <f>'a（自動）計算用'!L20</f>
        <v>0</v>
      </c>
      <c r="N133" s="155">
        <f t="shared" si="79"/>
        <v>1199.7442991833059</v>
      </c>
      <c r="O133" s="26">
        <f t="shared" si="94"/>
        <v>34.637325231364301</v>
      </c>
      <c r="P133" s="26">
        <f t="shared" si="81"/>
        <v>6.6616329094207467</v>
      </c>
      <c r="Q133" s="26">
        <f t="shared" si="95"/>
        <v>37.002394266355715</v>
      </c>
      <c r="R133" s="26">
        <f t="shared" si="96"/>
        <v>19.816439466961725</v>
      </c>
      <c r="S133" s="26">
        <f t="shared" si="84"/>
        <v>19.496702437898506</v>
      </c>
      <c r="T133" s="27">
        <f t="shared" si="85"/>
        <v>246.49636737211679</v>
      </c>
      <c r="U133" s="27">
        <f t="shared" si="86"/>
        <v>0</v>
      </c>
      <c r="V133" s="27">
        <f t="shared" si="87"/>
        <v>3614.0609033103729</v>
      </c>
      <c r="W133" s="27">
        <f t="shared" si="88"/>
        <v>371.98500828197297</v>
      </c>
      <c r="X133" s="15">
        <f t="shared" si="89"/>
        <v>0.6626513485330221</v>
      </c>
      <c r="Y133" s="15">
        <f t="shared" si="97"/>
        <v>0.6626513485330221</v>
      </c>
    </row>
    <row r="134" spans="1:25">
      <c r="A134" s="14">
        <f>'a（自動）計算用'!D21</f>
        <v>26</v>
      </c>
      <c r="B134" s="156">
        <f>'a（自動）計算用'!F21</f>
        <v>1199.7442991833059</v>
      </c>
      <c r="C134" s="156"/>
      <c r="D134" s="26">
        <f>'a（自動）計算用'!G21</f>
        <v>13.68214518307442</v>
      </c>
      <c r="E134" s="26">
        <f t="shared" si="91"/>
        <v>34.637325231364301</v>
      </c>
      <c r="F134" s="26">
        <f t="shared" si="73"/>
        <v>6.8371157738514663</v>
      </c>
      <c r="G134" s="26">
        <f t="shared" si="74"/>
        <v>38.181996856604798</v>
      </c>
      <c r="H134" s="26">
        <f t="shared" si="92"/>
        <v>20.129826449274312</v>
      </c>
      <c r="I134" s="26">
        <f t="shared" si="76"/>
        <v>19.807853795877719</v>
      </c>
      <c r="J134" s="27">
        <f t="shared" ref="J134:K134" si="112">J18</f>
        <v>0.14069879829915483</v>
      </c>
      <c r="K134" s="155">
        <f t="shared" si="112"/>
        <v>2164.317616464064</v>
      </c>
      <c r="L134" s="27">
        <f t="shared" si="78"/>
        <v>261.05473298543978</v>
      </c>
      <c r="M134" s="155">
        <f>'a（自動）計算用'!L21</f>
        <v>0</v>
      </c>
      <c r="N134" s="155">
        <f t="shared" si="79"/>
        <v>1199.7442991833059</v>
      </c>
      <c r="O134" s="26">
        <f t="shared" si="94"/>
        <v>34.637325231364301</v>
      </c>
      <c r="P134" s="26">
        <f t="shared" si="81"/>
        <v>6.8371157738514663</v>
      </c>
      <c r="Q134" s="26">
        <f t="shared" si="95"/>
        <v>38.181996856604798</v>
      </c>
      <c r="R134" s="26">
        <f t="shared" si="96"/>
        <v>20.129826449274312</v>
      </c>
      <c r="S134" s="26">
        <f t="shared" si="84"/>
        <v>19.807853795877719</v>
      </c>
      <c r="T134" s="27">
        <f t="shared" si="85"/>
        <v>261.05473298543978</v>
      </c>
      <c r="U134" s="27">
        <f t="shared" si="86"/>
        <v>0</v>
      </c>
      <c r="V134" s="27">
        <f t="shared" si="87"/>
        <v>3482.7760819627133</v>
      </c>
      <c r="W134" s="27">
        <f t="shared" si="88"/>
        <v>386.72808533188362</v>
      </c>
      <c r="X134" s="15">
        <f t="shared" si="89"/>
        <v>0.67503432744329117</v>
      </c>
      <c r="Y134" s="15">
        <f t="shared" si="97"/>
        <v>0.67503432744329117</v>
      </c>
    </row>
    <row r="135" spans="1:25">
      <c r="A135" s="14">
        <f>'a（自動）計算用'!D22</f>
        <v>27</v>
      </c>
      <c r="B135" s="156">
        <f>'a（自動）計算用'!F22</f>
        <v>1199.7442991833059</v>
      </c>
      <c r="C135" s="156"/>
      <c r="D135" s="26">
        <f>'a（自動）計算用'!G22</f>
        <v>14.042000821672845</v>
      </c>
      <c r="E135" s="26">
        <f t="shared" si="91"/>
        <v>34.637325231364301</v>
      </c>
      <c r="F135" s="26">
        <f t="shared" si="73"/>
        <v>7.0096414159079821</v>
      </c>
      <c r="G135" s="26">
        <f t="shared" si="74"/>
        <v>39.332899339876079</v>
      </c>
      <c r="H135" s="26">
        <f t="shared" si="92"/>
        <v>20.430956172277803</v>
      </c>
      <c r="I135" s="26">
        <f t="shared" si="76"/>
        <v>20.106844499170027</v>
      </c>
      <c r="J135" s="27">
        <f t="shared" ref="J135:K135" si="113">J19</f>
        <v>0.14768089385538657</v>
      </c>
      <c r="K135" s="155">
        <f t="shared" si="113"/>
        <v>2149.991755359506</v>
      </c>
      <c r="L135" s="27">
        <f t="shared" si="78"/>
        <v>275.70952022053507</v>
      </c>
      <c r="M135" s="155">
        <f>'a（自動）計算用'!L22</f>
        <v>0</v>
      </c>
      <c r="N135" s="155">
        <f t="shared" si="79"/>
        <v>1199.7442991833059</v>
      </c>
      <c r="O135" s="26">
        <f t="shared" si="94"/>
        <v>34.637325231364301</v>
      </c>
      <c r="P135" s="26">
        <f t="shared" si="81"/>
        <v>7.0096414159079821</v>
      </c>
      <c r="Q135" s="26">
        <f t="shared" si="95"/>
        <v>39.332899339876079</v>
      </c>
      <c r="R135" s="26">
        <f t="shared" si="96"/>
        <v>20.430956172277803</v>
      </c>
      <c r="S135" s="26">
        <f t="shared" si="84"/>
        <v>20.106844499170027</v>
      </c>
      <c r="T135" s="27">
        <f t="shared" si="85"/>
        <v>275.70952022053507</v>
      </c>
      <c r="U135" s="27">
        <f t="shared" si="86"/>
        <v>0</v>
      </c>
      <c r="V135" s="27">
        <f t="shared" si="87"/>
        <v>3361.5546998447926</v>
      </c>
      <c r="W135" s="27">
        <f t="shared" si="88"/>
        <v>401.39034889713139</v>
      </c>
      <c r="X135" s="15">
        <f t="shared" si="89"/>
        <v>0.68688627162581362</v>
      </c>
      <c r="Y135" s="15">
        <f t="shared" si="97"/>
        <v>0.68688627162581362</v>
      </c>
    </row>
    <row r="136" spans="1:25">
      <c r="A136" s="14">
        <f>'a（自動）計算用'!D23</f>
        <v>28</v>
      </c>
      <c r="B136" s="156">
        <f>'a（自動）計算用'!F23</f>
        <v>1199.7442991833059</v>
      </c>
      <c r="C136" s="156"/>
      <c r="D136" s="26">
        <f>'a（自動）計算用'!G23</f>
        <v>14.395801720323295</v>
      </c>
      <c r="E136" s="26">
        <f t="shared" si="91"/>
        <v>34.637325231364301</v>
      </c>
      <c r="F136" s="26">
        <f t="shared" si="73"/>
        <v>7.179264233095398</v>
      </c>
      <c r="G136" s="26">
        <f t="shared" si="74"/>
        <v>40.455703250303259</v>
      </c>
      <c r="H136" s="26">
        <f t="shared" si="92"/>
        <v>20.720517095148409</v>
      </c>
      <c r="I136" s="26">
        <f t="shared" si="76"/>
        <v>20.39435731885542</v>
      </c>
      <c r="J136" s="27">
        <f t="shared" ref="J136:K136" si="114">J20</f>
        <v>0.15465902408089952</v>
      </c>
      <c r="K136" s="155">
        <f t="shared" si="114"/>
        <v>2135.8622724644028</v>
      </c>
      <c r="L136" s="27">
        <f t="shared" si="78"/>
        <v>290.44218336962342</v>
      </c>
      <c r="M136" s="155">
        <f>'a（自動）計算用'!L23</f>
        <v>0</v>
      </c>
      <c r="N136" s="155">
        <f t="shared" si="79"/>
        <v>1199.7442991833059</v>
      </c>
      <c r="O136" s="26">
        <f t="shared" si="94"/>
        <v>34.637325231364301</v>
      </c>
      <c r="P136" s="26">
        <f t="shared" si="81"/>
        <v>7.179264233095398</v>
      </c>
      <c r="Q136" s="26">
        <f t="shared" si="95"/>
        <v>40.455703250303259</v>
      </c>
      <c r="R136" s="26">
        <f t="shared" si="96"/>
        <v>20.720517095148409</v>
      </c>
      <c r="S136" s="26">
        <f t="shared" si="84"/>
        <v>20.39435731885542</v>
      </c>
      <c r="T136" s="27">
        <f t="shared" si="85"/>
        <v>290.44218336962342</v>
      </c>
      <c r="U136" s="27">
        <f t="shared" si="86"/>
        <v>0</v>
      </c>
      <c r="V136" s="27">
        <f t="shared" si="87"/>
        <v>3249.3264826658633</v>
      </c>
      <c r="W136" s="27">
        <f t="shared" si="88"/>
        <v>415.96558535988379</v>
      </c>
      <c r="X136" s="15">
        <f t="shared" si="89"/>
        <v>0.69823608873397436</v>
      </c>
      <c r="Y136" s="15">
        <f t="shared" si="97"/>
        <v>0.69823608873397436</v>
      </c>
    </row>
    <row r="137" spans="1:25">
      <c r="A137" s="14">
        <f>'a（自動）計算用'!D24</f>
        <v>29</v>
      </c>
      <c r="B137" s="156">
        <f>'a（自動）計算用'!F24</f>
        <v>1199.7442991833059</v>
      </c>
      <c r="C137" s="156"/>
      <c r="D137" s="26">
        <f>'a（自動）計算用'!G24</f>
        <v>14.743658763112865</v>
      </c>
      <c r="E137" s="26">
        <f t="shared" si="91"/>
        <v>34.637325231364301</v>
      </c>
      <c r="F137" s="26">
        <f t="shared" si="73"/>
        <v>7.3460373865879953</v>
      </c>
      <c r="G137" s="26">
        <f t="shared" si="74"/>
        <v>41.551038722841007</v>
      </c>
      <c r="H137" s="26">
        <f t="shared" si="92"/>
        <v>20.999147029648633</v>
      </c>
      <c r="I137" s="26">
        <f t="shared" si="76"/>
        <v>20.67102480354054</v>
      </c>
      <c r="J137" s="27">
        <f t="shared" ref="J137:K137" si="115">J21</f>
        <v>0.16162727991394973</v>
      </c>
      <c r="K137" s="155">
        <f t="shared" si="115"/>
        <v>2121.9368956824837</v>
      </c>
      <c r="L137" s="27">
        <f t="shared" si="78"/>
        <v>305.23548390955557</v>
      </c>
      <c r="M137" s="155">
        <f>'a（自動）計算用'!L24</f>
        <v>0</v>
      </c>
      <c r="N137" s="155">
        <f t="shared" si="79"/>
        <v>1199.7442991833059</v>
      </c>
      <c r="O137" s="26">
        <f t="shared" si="94"/>
        <v>34.637325231364301</v>
      </c>
      <c r="P137" s="26">
        <f t="shared" si="81"/>
        <v>7.3460373865879953</v>
      </c>
      <c r="Q137" s="26">
        <f t="shared" si="95"/>
        <v>41.551038722841007</v>
      </c>
      <c r="R137" s="26">
        <f t="shared" si="96"/>
        <v>20.999147029648633</v>
      </c>
      <c r="S137" s="26">
        <f t="shared" si="84"/>
        <v>20.67102480354054</v>
      </c>
      <c r="T137" s="27">
        <f t="shared" si="85"/>
        <v>305.23548390955557</v>
      </c>
      <c r="U137" s="27">
        <f t="shared" si="86"/>
        <v>0</v>
      </c>
      <c r="V137" s="27">
        <f t="shared" si="87"/>
        <v>3145.1651177315771</v>
      </c>
      <c r="W137" s="27">
        <f t="shared" si="88"/>
        <v>430.44814616384377</v>
      </c>
      <c r="X137" s="15">
        <f t="shared" si="89"/>
        <v>0.70911092690215038</v>
      </c>
      <c r="Y137" s="15">
        <f t="shared" si="97"/>
        <v>0.70911092690215038</v>
      </c>
    </row>
    <row r="138" spans="1:25">
      <c r="A138" s="14">
        <f>'a（自動）計算用'!D25</f>
        <v>30</v>
      </c>
      <c r="B138" s="156">
        <f>'a（自動）計算用'!F25</f>
        <v>1199.7442991833059</v>
      </c>
      <c r="C138" s="156"/>
      <c r="D138" s="26">
        <f>'a（自動）計算用'!G25</f>
        <v>15.085680300802451</v>
      </c>
      <c r="E138" s="26">
        <f t="shared" si="91"/>
        <v>34.637325231364301</v>
      </c>
      <c r="F138" s="26">
        <f t="shared" si="73"/>
        <v>7.5100128230071013</v>
      </c>
      <c r="G138" s="26">
        <f t="shared" si="74"/>
        <v>42.619555006892568</v>
      </c>
      <c r="H138" s="26">
        <f t="shared" si="92"/>
        <v>21.26743760257083</v>
      </c>
      <c r="I138" s="26">
        <f t="shared" si="76"/>
        <v>20.937433704157126</v>
      </c>
      <c r="J138" s="27">
        <f t="shared" ref="J138:K138" si="116">J22</f>
        <v>0.16858027185625091</v>
      </c>
      <c r="K138" s="155">
        <f t="shared" si="116"/>
        <v>2108.2218374180625</v>
      </c>
      <c r="L138" s="27">
        <f t="shared" si="78"/>
        <v>320.0734046126197</v>
      </c>
      <c r="M138" s="155">
        <f>'a（自動）計算用'!L25</f>
        <v>0</v>
      </c>
      <c r="N138" s="155">
        <f t="shared" si="79"/>
        <v>1199.7442991833059</v>
      </c>
      <c r="O138" s="26">
        <f t="shared" si="94"/>
        <v>34.637325231364301</v>
      </c>
      <c r="P138" s="26">
        <f t="shared" si="81"/>
        <v>7.5100128230071013</v>
      </c>
      <c r="Q138" s="26">
        <f t="shared" si="95"/>
        <v>42.619555006892568</v>
      </c>
      <c r="R138" s="26">
        <f t="shared" si="96"/>
        <v>21.26743760257083</v>
      </c>
      <c r="S138" s="26">
        <f t="shared" si="84"/>
        <v>20.937433704157126</v>
      </c>
      <c r="T138" s="27">
        <f t="shared" si="85"/>
        <v>320.0734046126197</v>
      </c>
      <c r="U138" s="27">
        <f t="shared" si="86"/>
        <v>0</v>
      </c>
      <c r="V138" s="27">
        <f t="shared" si="87"/>
        <v>3048.2651128654456</v>
      </c>
      <c r="W138" s="27">
        <f t="shared" si="88"/>
        <v>444.83289885056331</v>
      </c>
      <c r="X138" s="15">
        <f t="shared" si="89"/>
        <v>0.71953626955128791</v>
      </c>
      <c r="Y138" s="15">
        <f t="shared" si="97"/>
        <v>0.71953626955128791</v>
      </c>
    </row>
    <row r="139" spans="1:25">
      <c r="A139" s="14">
        <f>'a（自動）計算用'!D26</f>
        <v>31</v>
      </c>
      <c r="B139" s="156">
        <f>'a（自動）計算用'!F26</f>
        <v>1199.7442991833059</v>
      </c>
      <c r="C139" s="156"/>
      <c r="D139" s="26">
        <f>'a（自動）計算用'!G26</f>
        <v>15.421972196466548</v>
      </c>
      <c r="E139" s="26">
        <f t="shared" si="91"/>
        <v>34.637325231364301</v>
      </c>
      <c r="F139" s="26">
        <f t="shared" si="73"/>
        <v>7.6712412963021848</v>
      </c>
      <c r="G139" s="26">
        <f t="shared" si="74"/>
        <v>43.661912740058135</v>
      </c>
      <c r="H139" s="26">
        <f t="shared" si="92"/>
        <v>21.525938269591368</v>
      </c>
      <c r="I139" s="26">
        <f t="shared" si="76"/>
        <v>21.194128953960703</v>
      </c>
      <c r="J139" s="27">
        <f t="shared" ref="J139:K139" si="117">J23</f>
        <v>0.17551308284090933</v>
      </c>
      <c r="K139" s="155">
        <f t="shared" si="117"/>
        <v>2094.7219789327673</v>
      </c>
      <c r="L139" s="27">
        <f t="shared" si="78"/>
        <v>334.94106808707642</v>
      </c>
      <c r="M139" s="155">
        <f>'a（自動）計算用'!L26</f>
        <v>0</v>
      </c>
      <c r="N139" s="155">
        <f t="shared" si="79"/>
        <v>1199.7442991833059</v>
      </c>
      <c r="O139" s="26">
        <f t="shared" si="94"/>
        <v>34.637325231364301</v>
      </c>
      <c r="P139" s="26">
        <f t="shared" si="81"/>
        <v>7.6712412963021848</v>
      </c>
      <c r="Q139" s="26">
        <f t="shared" si="95"/>
        <v>43.661912740058135</v>
      </c>
      <c r="R139" s="26">
        <f t="shared" si="96"/>
        <v>21.525938269591368</v>
      </c>
      <c r="S139" s="26">
        <f t="shared" si="84"/>
        <v>21.194128953960703</v>
      </c>
      <c r="T139" s="27">
        <f t="shared" si="85"/>
        <v>334.94106808707642</v>
      </c>
      <c r="U139" s="27">
        <f t="shared" si="86"/>
        <v>0</v>
      </c>
      <c r="V139" s="27">
        <f t="shared" si="87"/>
        <v>2957.9229457675324</v>
      </c>
      <c r="W139" s="27">
        <f t="shared" si="88"/>
        <v>459.11518301620941</v>
      </c>
      <c r="X139" s="15">
        <f t="shared" si="89"/>
        <v>0.72953603034132519</v>
      </c>
      <c r="Y139" s="15">
        <f t="shared" si="97"/>
        <v>0.72953603034132519</v>
      </c>
    </row>
    <row r="140" spans="1:25">
      <c r="A140" s="14">
        <f>'a（自動）計算用'!D27</f>
        <v>32</v>
      </c>
      <c r="B140" s="156">
        <f>'a（自動）計算用'!F27</f>
        <v>1199.7442991833059</v>
      </c>
      <c r="C140" s="156"/>
      <c r="D140" s="26">
        <f>'a（自動）計算用'!G27</f>
        <v>15.752637871373446</v>
      </c>
      <c r="E140" s="26">
        <f t="shared" si="91"/>
        <v>34.637325231364301</v>
      </c>
      <c r="F140" s="26">
        <f t="shared" si="73"/>
        <v>7.8297723897472036</v>
      </c>
      <c r="G140" s="26">
        <f t="shared" si="74"/>
        <v>44.678777677801811</v>
      </c>
      <c r="H140" s="26">
        <f t="shared" si="92"/>
        <v>21.77515993016431</v>
      </c>
      <c r="I140" s="26">
        <f t="shared" si="76"/>
        <v>21.441617252939306</v>
      </c>
      <c r="J140" s="27">
        <f t="shared" ref="J140:K140" si="118">J24</f>
        <v>0.18242122586553741</v>
      </c>
      <c r="K140" s="155">
        <f t="shared" si="118"/>
        <v>2081.441033840561</v>
      </c>
      <c r="L140" s="27">
        <f t="shared" si="78"/>
        <v>349.82465986930629</v>
      </c>
      <c r="M140" s="155">
        <f>'a（自動）計算用'!L27</f>
        <v>0</v>
      </c>
      <c r="N140" s="155">
        <f t="shared" si="79"/>
        <v>1199.7442991833059</v>
      </c>
      <c r="O140" s="26">
        <f t="shared" si="94"/>
        <v>34.637325231364301</v>
      </c>
      <c r="P140" s="26">
        <f t="shared" si="81"/>
        <v>7.8297723897472036</v>
      </c>
      <c r="Q140" s="26">
        <f t="shared" si="95"/>
        <v>44.678777677801811</v>
      </c>
      <c r="R140" s="26">
        <f t="shared" si="96"/>
        <v>21.77515993016431</v>
      </c>
      <c r="S140" s="26">
        <f t="shared" si="84"/>
        <v>21.441617252939306</v>
      </c>
      <c r="T140" s="27">
        <f t="shared" si="85"/>
        <v>349.82465986930629</v>
      </c>
      <c r="U140" s="27">
        <f t="shared" si="86"/>
        <v>0</v>
      </c>
      <c r="V140" s="27">
        <f t="shared" si="87"/>
        <v>2873.5216086957357</v>
      </c>
      <c r="W140" s="27">
        <f t="shared" si="88"/>
        <v>473.29077058554509</v>
      </c>
      <c r="X140" s="15">
        <f t="shared" si="89"/>
        <v>0.73913264658956013</v>
      </c>
      <c r="Y140" s="15">
        <f t="shared" si="97"/>
        <v>0.73913264658956013</v>
      </c>
    </row>
    <row r="141" spans="1:25">
      <c r="A141" s="14">
        <f>'a（自動）計算用'!D28</f>
        <v>33</v>
      </c>
      <c r="B141" s="156">
        <f>'a（自動）計算用'!F28</f>
        <v>1199.7442991833059</v>
      </c>
      <c r="C141" s="156"/>
      <c r="D141" s="26">
        <f>'a（自動）計算用'!G28</f>
        <v>16.077778351126042</v>
      </c>
      <c r="E141" s="26">
        <f t="shared" si="91"/>
        <v>34.637325231364301</v>
      </c>
      <c r="F141" s="26">
        <f t="shared" si="73"/>
        <v>7.985654538061902</v>
      </c>
      <c r="G141" s="26">
        <f t="shared" si="74"/>
        <v>45.670815627880749</v>
      </c>
      <c r="H141" s="26">
        <f t="shared" si="92"/>
        <v>22.015578187241012</v>
      </c>
      <c r="I141" s="26">
        <f t="shared" si="76"/>
        <v>21.680370300048679</v>
      </c>
      <c r="J141" s="27">
        <f t="shared" ref="J141:K141" si="119">J25</f>
        <v>0.18930060586495898</v>
      </c>
      <c r="K141" s="155">
        <f t="shared" si="119"/>
        <v>2068.3816930326702</v>
      </c>
      <c r="L141" s="27">
        <f t="shared" si="78"/>
        <v>364.71135607577435</v>
      </c>
      <c r="M141" s="155">
        <f>'a（自動）計算用'!L28</f>
        <v>0</v>
      </c>
      <c r="N141" s="155">
        <f t="shared" si="79"/>
        <v>1199.7442991833059</v>
      </c>
      <c r="O141" s="26">
        <f t="shared" si="94"/>
        <v>34.637325231364301</v>
      </c>
      <c r="P141" s="26">
        <f t="shared" si="81"/>
        <v>7.985654538061902</v>
      </c>
      <c r="Q141" s="26">
        <f t="shared" si="95"/>
        <v>45.670815627880749</v>
      </c>
      <c r="R141" s="26">
        <f t="shared" si="96"/>
        <v>22.015578187241012</v>
      </c>
      <c r="S141" s="26">
        <f t="shared" si="84"/>
        <v>21.680370300048679</v>
      </c>
      <c r="T141" s="27">
        <f t="shared" si="85"/>
        <v>364.71135607577435</v>
      </c>
      <c r="U141" s="27">
        <f t="shared" si="86"/>
        <v>0</v>
      </c>
      <c r="V141" s="27">
        <f t="shared" si="87"/>
        <v>2794.5178597196068</v>
      </c>
      <c r="W141" s="27">
        <f t="shared" si="88"/>
        <v>487.35582989134525</v>
      </c>
      <c r="X141" s="15">
        <f t="shared" si="89"/>
        <v>0.74834716998683659</v>
      </c>
      <c r="Y141" s="15">
        <f t="shared" si="97"/>
        <v>0.74834716998683659</v>
      </c>
    </row>
    <row r="142" spans="1:25">
      <c r="A142" s="14">
        <f>'a（自動）計算用'!D29</f>
        <v>34</v>
      </c>
      <c r="B142" s="156">
        <f>'a（自動）計算用'!F29</f>
        <v>1199.7442991833059</v>
      </c>
      <c r="C142" s="156"/>
      <c r="D142" s="26">
        <f>'a（自動）計算用'!G29</f>
        <v>16.397492312078484</v>
      </c>
      <c r="E142" s="26">
        <f t="shared" si="91"/>
        <v>34.637325231364301</v>
      </c>
      <c r="F142" s="26">
        <f t="shared" si="73"/>
        <v>8.1389350496653492</v>
      </c>
      <c r="G142" s="26">
        <f t="shared" si="74"/>
        <v>46.638688381919273</v>
      </c>
      <c r="H142" s="26">
        <f t="shared" si="92"/>
        <v>22.247636290466982</v>
      </c>
      <c r="I142" s="26">
        <f t="shared" si="76"/>
        <v>21.910827711598891</v>
      </c>
      <c r="J142" s="27">
        <f t="shared" ref="J142:K142" si="120">J26</f>
        <v>0.19614748535797344</v>
      </c>
      <c r="K142" s="155">
        <f t="shared" si="120"/>
        <v>2055.5457530909252</v>
      </c>
      <c r="L142" s="27">
        <f t="shared" si="78"/>
        <v>379.5892555420229</v>
      </c>
      <c r="M142" s="155">
        <f>'a（自動）計算用'!L29</f>
        <v>340</v>
      </c>
      <c r="N142" s="155">
        <f t="shared" si="79"/>
        <v>859.74429918330588</v>
      </c>
      <c r="O142" s="26">
        <f t="shared" si="94"/>
        <v>29.32139661038174</v>
      </c>
      <c r="P142" s="26">
        <f t="shared" si="81"/>
        <v>7.9763201834430788</v>
      </c>
      <c r="Q142" s="26">
        <f t="shared" si="95"/>
        <v>40.613226032084384</v>
      </c>
      <c r="R142" s="26">
        <f t="shared" si="96"/>
        <v>24.524725269210563</v>
      </c>
      <c r="S142" s="26">
        <f t="shared" si="84"/>
        <v>24.165850540720555</v>
      </c>
      <c r="T142" s="27">
        <f t="shared" si="85"/>
        <v>323.94409451445051</v>
      </c>
      <c r="U142" s="27">
        <f t="shared" si="86"/>
        <v>55.645161027572385</v>
      </c>
      <c r="V142" s="27">
        <f t="shared" si="87"/>
        <v>2720.4316463087684</v>
      </c>
      <c r="W142" s="27">
        <f t="shared" si="88"/>
        <v>501.30689312262177</v>
      </c>
      <c r="X142" s="15">
        <f t="shared" si="89"/>
        <v>0.75719935382810255</v>
      </c>
      <c r="Y142" s="15">
        <f t="shared" si="97"/>
        <v>0.64619916254614995</v>
      </c>
    </row>
    <row r="143" spans="1:25">
      <c r="A143" s="14">
        <f>'a（自動）計算用'!D30</f>
        <v>35</v>
      </c>
      <c r="B143" s="156">
        <f>'a（自動）計算用'!F30</f>
        <v>859.74429918330588</v>
      </c>
      <c r="C143" s="156"/>
      <c r="D143" s="26">
        <f>'a（自動）計算用'!G30</f>
        <v>16.71187612803854</v>
      </c>
      <c r="E143" s="26">
        <f t="shared" si="91"/>
        <v>29.32139661038174</v>
      </c>
      <c r="F143" s="26">
        <f t="shared" si="73"/>
        <v>8.1239275006155669</v>
      </c>
      <c r="G143" s="26">
        <f t="shared" si="74"/>
        <v>41.52519890862817</v>
      </c>
      <c r="H143" s="26">
        <f t="shared" si="92"/>
        <v>24.7985488454086</v>
      </c>
      <c r="I143" s="26">
        <f t="shared" si="76"/>
        <v>24.437660348985407</v>
      </c>
      <c r="J143" s="27">
        <f t="shared" ref="J143:K143" si="121">J27</f>
        <v>0.20295845345662675</v>
      </c>
      <c r="K143" s="155">
        <f t="shared" si="121"/>
        <v>2042.934230031648</v>
      </c>
      <c r="L143" s="27">
        <f t="shared" si="78"/>
        <v>337.3477053823359</v>
      </c>
      <c r="M143" s="155">
        <f>'a（自動）計算用'!L30</f>
        <v>0</v>
      </c>
      <c r="N143" s="155">
        <f t="shared" si="79"/>
        <v>859.74429918330588</v>
      </c>
      <c r="O143" s="26">
        <f t="shared" si="94"/>
        <v>29.32139661038174</v>
      </c>
      <c r="P143" s="26">
        <f t="shared" si="81"/>
        <v>8.1239275006155669</v>
      </c>
      <c r="Q143" s="26">
        <f t="shared" si="95"/>
        <v>41.52519890862817</v>
      </c>
      <c r="R143" s="26">
        <f t="shared" si="96"/>
        <v>24.7985488454086</v>
      </c>
      <c r="S143" s="26">
        <f t="shared" si="84"/>
        <v>24.437660348985407</v>
      </c>
      <c r="T143" s="27">
        <f t="shared" si="85"/>
        <v>337.3477053823359</v>
      </c>
      <c r="U143" s="27">
        <f t="shared" si="86"/>
        <v>0</v>
      </c>
      <c r="V143" s="27">
        <f t="shared" si="87"/>
        <v>2650.8372837239026</v>
      </c>
      <c r="W143" s="27">
        <f t="shared" si="88"/>
        <v>515.14082676717578</v>
      </c>
      <c r="X143" s="15">
        <f t="shared" si="89"/>
        <v>0.65486501526077712</v>
      </c>
      <c r="Y143" s="15">
        <f t="shared" si="97"/>
        <v>0.65486501526077712</v>
      </c>
    </row>
    <row r="144" spans="1:25">
      <c r="A144" s="14">
        <f>'a（自動）計算用'!D31</f>
        <v>36</v>
      </c>
      <c r="B144" s="156">
        <f>'a（自動）計算用'!F31</f>
        <v>859.74429918330588</v>
      </c>
      <c r="C144" s="156"/>
      <c r="D144" s="26">
        <f>'a（自動）計算用'!G31</f>
        <v>17.021023917260301</v>
      </c>
      <c r="E144" s="26">
        <f t="shared" si="91"/>
        <v>29.32139661038174</v>
      </c>
      <c r="F144" s="26">
        <f t="shared" si="73"/>
        <v>8.2690764346899197</v>
      </c>
      <c r="G144" s="26">
        <f t="shared" si="74"/>
        <v>42.41759051344836</v>
      </c>
      <c r="H144" s="26">
        <f t="shared" si="92"/>
        <v>25.06359732806559</v>
      </c>
      <c r="I144" s="26">
        <f t="shared" si="76"/>
        <v>24.700764205295798</v>
      </c>
      <c r="J144" s="27">
        <f t="shared" ref="J144:K144" si="122">J28</f>
        <v>0.20973039787453282</v>
      </c>
      <c r="K144" s="155">
        <f t="shared" si="122"/>
        <v>2030.5474600239911</v>
      </c>
      <c r="L144" s="27">
        <f t="shared" si="78"/>
        <v>350.75429813108252</v>
      </c>
      <c r="M144" s="155">
        <f>'a（自動）計算用'!L31</f>
        <v>0</v>
      </c>
      <c r="N144" s="155">
        <f t="shared" si="79"/>
        <v>859.74429918330588</v>
      </c>
      <c r="O144" s="26">
        <f t="shared" si="94"/>
        <v>29.32139661038174</v>
      </c>
      <c r="P144" s="26">
        <f t="shared" si="81"/>
        <v>8.2690764346899197</v>
      </c>
      <c r="Q144" s="26">
        <f t="shared" si="95"/>
        <v>42.41759051344836</v>
      </c>
      <c r="R144" s="26">
        <f t="shared" si="96"/>
        <v>25.06359732806559</v>
      </c>
      <c r="S144" s="26">
        <f t="shared" si="84"/>
        <v>24.700764205295798</v>
      </c>
      <c r="T144" s="27">
        <f t="shared" si="85"/>
        <v>350.75429813108252</v>
      </c>
      <c r="U144" s="27">
        <f t="shared" si="86"/>
        <v>0</v>
      </c>
      <c r="V144" s="27">
        <f t="shared" si="87"/>
        <v>2585.3560595581971</v>
      </c>
      <c r="W144" s="27">
        <f t="shared" si="88"/>
        <v>528.85480472566314</v>
      </c>
      <c r="X144" s="15">
        <f t="shared" si="89"/>
        <v>0.6632336418178747</v>
      </c>
      <c r="Y144" s="15">
        <f t="shared" si="97"/>
        <v>0.6632336418178747</v>
      </c>
    </row>
    <row r="145" spans="1:25">
      <c r="A145" s="14">
        <f>'a（自動）計算用'!D32</f>
        <v>37</v>
      </c>
      <c r="B145" s="156">
        <f>'a（自動）計算用'!F32</f>
        <v>859.74429918330588</v>
      </c>
      <c r="C145" s="156"/>
      <c r="D145" s="26">
        <f>'a（自動）計算用'!G32</f>
        <v>17.325027589726368</v>
      </c>
      <c r="E145" s="26">
        <f t="shared" si="91"/>
        <v>29.32139661038174</v>
      </c>
      <c r="F145" s="26">
        <f t="shared" si="73"/>
        <v>8.4118101386061586</v>
      </c>
      <c r="G145" s="26">
        <f t="shared" si="74"/>
        <v>43.29079103109877</v>
      </c>
      <c r="H145" s="26">
        <f t="shared" si="92"/>
        <v>25.320260396170191</v>
      </c>
      <c r="I145" s="26">
        <f t="shared" si="76"/>
        <v>24.955548584363324</v>
      </c>
      <c r="J145" s="27">
        <f t="shared" ref="J145:K145" si="123">J29</f>
        <v>0.21646047961341075</v>
      </c>
      <c r="K145" s="155">
        <f t="shared" si="123"/>
        <v>2018.3851885466456</v>
      </c>
      <c r="L145" s="27">
        <f t="shared" si="78"/>
        <v>364.15391490367722</v>
      </c>
      <c r="M145" s="155">
        <f>'a（自動）計算用'!L32</f>
        <v>0</v>
      </c>
      <c r="N145" s="155">
        <f t="shared" si="79"/>
        <v>859.74429918330588</v>
      </c>
      <c r="O145" s="26">
        <f t="shared" si="94"/>
        <v>29.32139661038174</v>
      </c>
      <c r="P145" s="26">
        <f t="shared" si="81"/>
        <v>8.4118101386061586</v>
      </c>
      <c r="Q145" s="26">
        <f t="shared" si="95"/>
        <v>43.29079103109877</v>
      </c>
      <c r="R145" s="26">
        <f t="shared" si="96"/>
        <v>25.320260396170191</v>
      </c>
      <c r="S145" s="26">
        <f t="shared" si="84"/>
        <v>24.955548584363324</v>
      </c>
      <c r="T145" s="27">
        <f t="shared" si="85"/>
        <v>364.15391490367722</v>
      </c>
      <c r="U145" s="27">
        <f t="shared" si="86"/>
        <v>0</v>
      </c>
      <c r="V145" s="27">
        <f t="shared" si="87"/>
        <v>2523.6500039932766</v>
      </c>
      <c r="W145" s="27">
        <f t="shared" si="88"/>
        <v>542.4462838175632</v>
      </c>
      <c r="X145" s="15">
        <f t="shared" si="89"/>
        <v>0.67131792726254591</v>
      </c>
      <c r="Y145" s="15">
        <f t="shared" si="97"/>
        <v>0.67131792726254591</v>
      </c>
    </row>
    <row r="146" spans="1:25">
      <c r="A146" s="14">
        <f>'a（自動）計算用'!D33</f>
        <v>38</v>
      </c>
      <c r="B146" s="156">
        <f>'a（自動）計算用'!F33</f>
        <v>859.74429918330588</v>
      </c>
      <c r="C146" s="156"/>
      <c r="D146" s="26">
        <f>'a（自動）計算用'!G33</f>
        <v>17.623976894713106</v>
      </c>
      <c r="E146" s="26">
        <f t="shared" si="91"/>
        <v>29.32139661038174</v>
      </c>
      <c r="F146" s="26">
        <f t="shared" si="73"/>
        <v>8.5521707508244376</v>
      </c>
      <c r="G146" s="26">
        <f t="shared" si="74"/>
        <v>44.145194785852418</v>
      </c>
      <c r="H146" s="26">
        <f t="shared" si="92"/>
        <v>25.56890476943429</v>
      </c>
      <c r="I146" s="26">
        <f t="shared" si="76"/>
        <v>25.202377193512568</v>
      </c>
      <c r="J146" s="27">
        <f t="shared" ref="J146:K146" si="124">J30</f>
        <v>0.22314611004459242</v>
      </c>
      <c r="K146" s="155">
        <f t="shared" si="124"/>
        <v>2006.4466492845686</v>
      </c>
      <c r="L146" s="27">
        <f t="shared" si="78"/>
        <v>377.53724363701451</v>
      </c>
      <c r="M146" s="155">
        <f>'a（自動）計算用'!L33</f>
        <v>0</v>
      </c>
      <c r="N146" s="155">
        <f t="shared" si="79"/>
        <v>859.74429918330588</v>
      </c>
      <c r="O146" s="26">
        <f t="shared" si="94"/>
        <v>29.32139661038174</v>
      </c>
      <c r="P146" s="26">
        <f t="shared" si="81"/>
        <v>8.5521707508244376</v>
      </c>
      <c r="Q146" s="26">
        <f t="shared" si="95"/>
        <v>44.145194785852418</v>
      </c>
      <c r="R146" s="26">
        <f t="shared" si="96"/>
        <v>25.56890476943429</v>
      </c>
      <c r="S146" s="26">
        <f t="shared" si="84"/>
        <v>25.202377193512568</v>
      </c>
      <c r="T146" s="27">
        <f t="shared" si="85"/>
        <v>377.53724363701451</v>
      </c>
      <c r="U146" s="27">
        <f t="shared" si="86"/>
        <v>0</v>
      </c>
      <c r="V146" s="27">
        <f t="shared" si="87"/>
        <v>2465.4166180758589</v>
      </c>
      <c r="W146" s="27">
        <f t="shared" si="88"/>
        <v>555.9129814357226</v>
      </c>
      <c r="X146" s="15">
        <f t="shared" si="89"/>
        <v>0.67913010892814929</v>
      </c>
      <c r="Y146" s="15">
        <f t="shared" si="97"/>
        <v>0.67913010892814929</v>
      </c>
    </row>
    <row r="147" spans="1:25">
      <c r="A147" s="14">
        <f>'a（自動）計算用'!D34</f>
        <v>39</v>
      </c>
      <c r="B147" s="156">
        <f>'a（自動）計算用'!F34</f>
        <v>859.74429918330588</v>
      </c>
      <c r="C147" s="156"/>
      <c r="D147" s="26">
        <f>'a（自動）計算用'!G34</f>
        <v>17.917959468627128</v>
      </c>
      <c r="E147" s="26">
        <f t="shared" si="91"/>
        <v>29.32139661038174</v>
      </c>
      <c r="F147" s="26">
        <f t="shared" si="73"/>
        <v>8.6901994177849051</v>
      </c>
      <c r="G147" s="26">
        <f t="shared" si="74"/>
        <v>44.981197876857628</v>
      </c>
      <c r="H147" s="26">
        <f t="shared" si="92"/>
        <v>25.809875838426688</v>
      </c>
      <c r="I147" s="26">
        <f t="shared" si="76"/>
        <v>25.441592589089858</v>
      </c>
      <c r="J147" s="27">
        <f t="shared" ref="J147:K147" si="125">J31</f>
        <v>0.22978493013532392</v>
      </c>
      <c r="K147" s="155">
        <f t="shared" si="125"/>
        <v>1994.7306339218119</v>
      </c>
      <c r="L147" s="27">
        <f t="shared" si="78"/>
        <v>390.8955796007358</v>
      </c>
      <c r="M147" s="155">
        <f>'a（自動）計算用'!L34</f>
        <v>0</v>
      </c>
      <c r="N147" s="155">
        <f t="shared" si="79"/>
        <v>859.74429918330588</v>
      </c>
      <c r="O147" s="26">
        <f t="shared" si="94"/>
        <v>29.32139661038174</v>
      </c>
      <c r="P147" s="26">
        <f t="shared" si="81"/>
        <v>8.6901994177849051</v>
      </c>
      <c r="Q147" s="26">
        <f t="shared" si="95"/>
        <v>44.981197876857628</v>
      </c>
      <c r="R147" s="26">
        <f t="shared" si="96"/>
        <v>25.809875838426688</v>
      </c>
      <c r="S147" s="26">
        <f t="shared" si="84"/>
        <v>25.441592589089858</v>
      </c>
      <c r="T147" s="27">
        <f t="shared" si="85"/>
        <v>390.8955796007358</v>
      </c>
      <c r="U147" s="27">
        <f t="shared" si="86"/>
        <v>0</v>
      </c>
      <c r="V147" s="27">
        <f t="shared" si="87"/>
        <v>2410.3843933836392</v>
      </c>
      <c r="W147" s="27">
        <f t="shared" si="88"/>
        <v>569.25285513677386</v>
      </c>
      <c r="X147" s="15">
        <f t="shared" si="89"/>
        <v>0.68668180769478215</v>
      </c>
      <c r="Y147" s="15">
        <f t="shared" si="97"/>
        <v>0.68668180769478215</v>
      </c>
    </row>
    <row r="148" spans="1:25">
      <c r="A148" s="14">
        <f>'a（自動）計算用'!D35</f>
        <v>40</v>
      </c>
      <c r="B148" s="156">
        <f>'a（自動）計算用'!F35</f>
        <v>859.74429918330588</v>
      </c>
      <c r="C148" s="156"/>
      <c r="D148" s="26">
        <f>'a（自動）計算用'!G35</f>
        <v>18.207060883095494</v>
      </c>
      <c r="E148" s="26">
        <f t="shared" si="91"/>
        <v>29.32139661038174</v>
      </c>
      <c r="F148" s="26">
        <f t="shared" si="73"/>
        <v>8.8259363164866791</v>
      </c>
      <c r="G148" s="26">
        <f t="shared" si="74"/>
        <v>45.799196198528641</v>
      </c>
      <c r="H148" s="26">
        <f t="shared" si="92"/>
        <v>26.043499161856857</v>
      </c>
      <c r="I148" s="26">
        <f t="shared" si="76"/>
        <v>25.673517661144604</v>
      </c>
      <c r="J148" s="27">
        <f t="shared" ref="J148:K148" si="126">J32</f>
        <v>0.23637479159870931</v>
      </c>
      <c r="K148" s="155">
        <f t="shared" si="126"/>
        <v>1983.235553856463</v>
      </c>
      <c r="L148" s="27">
        <f t="shared" si="78"/>
        <v>404.22078899449258</v>
      </c>
      <c r="M148" s="155">
        <f>'a（自動）計算用'!L35</f>
        <v>0</v>
      </c>
      <c r="N148" s="155">
        <f t="shared" si="79"/>
        <v>859.74429918330588</v>
      </c>
      <c r="O148" s="26">
        <f t="shared" si="94"/>
        <v>29.32139661038174</v>
      </c>
      <c r="P148" s="26">
        <f t="shared" si="81"/>
        <v>8.8259363164866791</v>
      </c>
      <c r="Q148" s="26">
        <f t="shared" si="95"/>
        <v>45.799196198528641</v>
      </c>
      <c r="R148" s="26">
        <f t="shared" si="96"/>
        <v>26.043499161856857</v>
      </c>
      <c r="S148" s="26">
        <f t="shared" si="84"/>
        <v>25.673517661144604</v>
      </c>
      <c r="T148" s="27">
        <f t="shared" si="85"/>
        <v>404.22078899449258</v>
      </c>
      <c r="U148" s="27">
        <f t="shared" si="86"/>
        <v>0</v>
      </c>
      <c r="V148" s="27">
        <f t="shared" si="87"/>
        <v>2358.3089886286079</v>
      </c>
      <c r="W148" s="27">
        <f t="shared" si="88"/>
        <v>582.4640839806998</v>
      </c>
      <c r="X148" s="15">
        <f t="shared" si="89"/>
        <v>0.69398405860830148</v>
      </c>
      <c r="Y148" s="15">
        <f t="shared" si="97"/>
        <v>0.69398405860830148</v>
      </c>
    </row>
    <row r="149" spans="1:25">
      <c r="A149" s="14">
        <f>'a（自動）計算用'!D36</f>
        <v>41</v>
      </c>
      <c r="B149" s="156">
        <f>'a（自動）計算用'!F36</f>
        <v>859.74429918330588</v>
      </c>
      <c r="C149" s="156"/>
      <c r="D149" s="26">
        <f>'a（自動）計算用'!G36</f>
        <v>18.491364693287018</v>
      </c>
      <c r="E149" s="26">
        <f t="shared" si="91"/>
        <v>29.32139661038174</v>
      </c>
      <c r="F149" s="26">
        <f t="shared" si="73"/>
        <v>8.9594206771753306</v>
      </c>
      <c r="G149" s="26">
        <f t="shared" si="74"/>
        <v>46.599583790892716</v>
      </c>
      <c r="H149" s="26">
        <f t="shared" si="92"/>
        <v>26.270081843148276</v>
      </c>
      <c r="I149" s="26">
        <f t="shared" si="76"/>
        <v>25.898456998420141</v>
      </c>
      <c r="J149" s="27">
        <f t="shared" ref="J149:K149" si="127">J33</f>
        <v>0.24291373977159836</v>
      </c>
      <c r="K149" s="155">
        <f t="shared" si="127"/>
        <v>1971.9594947478211</v>
      </c>
      <c r="L149" s="27">
        <f t="shared" si="78"/>
        <v>417.50527456388858</v>
      </c>
      <c r="M149" s="155">
        <f>'a（自動）計算用'!L36</f>
        <v>0</v>
      </c>
      <c r="N149" s="155">
        <f t="shared" si="79"/>
        <v>859.74429918330588</v>
      </c>
      <c r="O149" s="26">
        <f t="shared" si="94"/>
        <v>29.32139661038174</v>
      </c>
      <c r="P149" s="26">
        <f t="shared" si="81"/>
        <v>8.9594206771753306</v>
      </c>
      <c r="Q149" s="26">
        <f t="shared" si="95"/>
        <v>46.599583790892716</v>
      </c>
      <c r="R149" s="26">
        <f t="shared" si="96"/>
        <v>26.270081843148276</v>
      </c>
      <c r="S149" s="26">
        <f t="shared" si="84"/>
        <v>25.898456998420141</v>
      </c>
      <c r="T149" s="27">
        <f t="shared" si="85"/>
        <v>417.50527456388858</v>
      </c>
      <c r="U149" s="27">
        <f t="shared" si="86"/>
        <v>0</v>
      </c>
      <c r="V149" s="27">
        <f t="shared" si="87"/>
        <v>2308.9699541224199</v>
      </c>
      <c r="W149" s="27">
        <f t="shared" si="88"/>
        <v>595.54505145492737</v>
      </c>
      <c r="X149" s="15">
        <f t="shared" si="89"/>
        <v>0.70104734065695884</v>
      </c>
      <c r="Y149" s="15">
        <f t="shared" si="97"/>
        <v>0.70104734065695884</v>
      </c>
    </row>
    <row r="150" spans="1:25">
      <c r="A150" s="14">
        <f>'a（自動）計算用'!D37</f>
        <v>42</v>
      </c>
      <c r="B150" s="156">
        <f>'a（自動）計算用'!F37</f>
        <v>859.74429918330588</v>
      </c>
      <c r="C150" s="156"/>
      <c r="D150" s="26">
        <f>'a（自動）計算用'!G37</f>
        <v>18.770952486436215</v>
      </c>
      <c r="E150" s="26">
        <f t="shared" si="91"/>
        <v>29.32139661038174</v>
      </c>
      <c r="F150" s="26">
        <f t="shared" ref="F150:F181" si="128">$AB$11+$AB$12*D150+$AB$13*E150*D150/100</f>
        <v>9.0906908061255205</v>
      </c>
      <c r="G150" s="26">
        <f t="shared" ref="G150:G181" si="129">L150/F150</f>
        <v>47.382751472547533</v>
      </c>
      <c r="H150" s="26">
        <f t="shared" si="92"/>
        <v>26.489913797232354</v>
      </c>
      <c r="I150" s="26">
        <f t="shared" ref="I150:I181" si="130">$AB$15+$AB$16*H150+$AB$17*E150*D150/100</f>
        <v>26.116698144492677</v>
      </c>
      <c r="J150" s="27">
        <f t="shared" ref="J150:K150" si="131">J34</f>
        <v>0.24939999804700225</v>
      </c>
      <c r="K150" s="155">
        <f t="shared" si="131"/>
        <v>1960.9002647029258</v>
      </c>
      <c r="L150" s="27">
        <f t="shared" ref="L150:L181" si="132">($AB$2*D150^$AB$3+$AB$4*D150^$AB$5/B150)^-1</f>
        <v>430.74194318041833</v>
      </c>
      <c r="M150" s="155">
        <f>'a（自動）計算用'!L37</f>
        <v>0</v>
      </c>
      <c r="N150" s="155">
        <f t="shared" ref="N150:N181" si="133">B150-M150</f>
        <v>859.74429918330588</v>
      </c>
      <c r="O150" s="26">
        <f t="shared" si="94"/>
        <v>29.32139661038174</v>
      </c>
      <c r="P150" s="26">
        <f t="shared" ref="P150:P181" si="134">$AB$11+$AB$12*D150+$AB$13*O150*D150/100</f>
        <v>9.0906908061255205</v>
      </c>
      <c r="Q150" s="26">
        <f t="shared" si="95"/>
        <v>47.382751472547533</v>
      </c>
      <c r="R150" s="26">
        <f t="shared" si="96"/>
        <v>26.489913797232354</v>
      </c>
      <c r="S150" s="26">
        <f t="shared" ref="S150:S181" si="135">$AB$15+$AB$16*R150+$AB$17*O150*D150/100</f>
        <v>26.116698144492677</v>
      </c>
      <c r="T150" s="27">
        <f t="shared" ref="T150:T181" si="136">($AB$2*D150^$AB$3+$AB$4*D150^$AB$5/N150)^-1</f>
        <v>430.74194318041833</v>
      </c>
      <c r="U150" s="27">
        <f t="shared" ref="U150:U181" si="137">L150-T150</f>
        <v>0</v>
      </c>
      <c r="V150" s="27">
        <f t="shared" ref="V150:V181" si="138">$AB$22*D150^$AB$21</f>
        <v>2262.1679151588951</v>
      </c>
      <c r="W150" s="27">
        <f t="shared" ref="W150:W181" si="139">($AB$2*D150^$AB$3+$AB$4*D150^$AB$5/V150)^-1</f>
        <v>608.49432983721135</v>
      </c>
      <c r="X150" s="15">
        <f t="shared" ref="X150:X181" si="140">L150/W150</f>
        <v>0.70788160556180268</v>
      </c>
      <c r="Y150" s="15">
        <f t="shared" si="97"/>
        <v>0.70788160556180268</v>
      </c>
    </row>
    <row r="151" spans="1:25">
      <c r="A151" s="14">
        <f>'a（自動）計算用'!D38</f>
        <v>43</v>
      </c>
      <c r="B151" s="156">
        <f>'a（自動）計算用'!F38</f>
        <v>859.74429918330588</v>
      </c>
      <c r="C151" s="156"/>
      <c r="D151" s="26">
        <f>'a（自動）計算用'!G38</f>
        <v>19.045903930536912</v>
      </c>
      <c r="E151" s="26">
        <f t="shared" si="91"/>
        <v>29.32139661038174</v>
      </c>
      <c r="F151" s="26">
        <f t="shared" si="128"/>
        <v>9.2197841085032781</v>
      </c>
      <c r="G151" s="26">
        <f t="shared" si="129"/>
        <v>48.149085715643707</v>
      </c>
      <c r="H151" s="26">
        <f t="shared" si="92"/>
        <v>26.703268917414153</v>
      </c>
      <c r="I151" s="26">
        <f t="shared" si="130"/>
        <v>26.328512754826363</v>
      </c>
      <c r="J151" s="27">
        <f t="shared" ref="J151:K151" si="141">J35</f>
        <v>0.25583195370717343</v>
      </c>
      <c r="K151" s="155">
        <f t="shared" si="141"/>
        <v>1950.055436818084</v>
      </c>
      <c r="L151" s="27">
        <f t="shared" si="132"/>
        <v>443.92417532005402</v>
      </c>
      <c r="M151" s="155">
        <f>'a（自動）計算用'!L38</f>
        <v>0</v>
      </c>
      <c r="N151" s="155">
        <f t="shared" si="133"/>
        <v>859.74429918330588</v>
      </c>
      <c r="O151" s="26">
        <f t="shared" si="94"/>
        <v>29.32139661038174</v>
      </c>
      <c r="P151" s="26">
        <f t="shared" si="134"/>
        <v>9.2197841085032781</v>
      </c>
      <c r="Q151" s="26">
        <f t="shared" si="95"/>
        <v>48.149085715643707</v>
      </c>
      <c r="R151" s="26">
        <f t="shared" si="96"/>
        <v>26.703268917414153</v>
      </c>
      <c r="S151" s="26">
        <f t="shared" si="135"/>
        <v>26.328512754826363</v>
      </c>
      <c r="T151" s="27">
        <f t="shared" si="136"/>
        <v>443.92417532005402</v>
      </c>
      <c r="U151" s="27">
        <f t="shared" si="137"/>
        <v>0</v>
      </c>
      <c r="V151" s="27">
        <f t="shared" si="138"/>
        <v>2217.7221414275832</v>
      </c>
      <c r="W151" s="27">
        <f t="shared" si="139"/>
        <v>621.31066586782663</v>
      </c>
      <c r="X151" s="15">
        <f t="shared" si="140"/>
        <v>0.71449630548349774</v>
      </c>
      <c r="Y151" s="15">
        <f t="shared" si="97"/>
        <v>0.71449630548349774</v>
      </c>
    </row>
    <row r="152" spans="1:25">
      <c r="A152" s="14">
        <f>'a（自動）計算用'!D39</f>
        <v>44</v>
      </c>
      <c r="B152" s="156">
        <f>'a（自動）計算用'!F39</f>
        <v>859.74429918330588</v>
      </c>
      <c r="C152" s="156"/>
      <c r="D152" s="26">
        <f>'a（自動）計算用'!G39</f>
        <v>19.316296823166965</v>
      </c>
      <c r="E152" s="26">
        <f t="shared" si="91"/>
        <v>29.32139661038174</v>
      </c>
      <c r="F152" s="26">
        <f t="shared" si="128"/>
        <v>9.346737111289853</v>
      </c>
      <c r="G152" s="26">
        <f t="shared" si="129"/>
        <v>48.898967728066388</v>
      </c>
      <c r="H152" s="26">
        <f t="shared" si="92"/>
        <v>26.910406151192184</v>
      </c>
      <c r="I152" s="26">
        <f t="shared" si="130"/>
        <v>26.53415766355165</v>
      </c>
      <c r="J152" s="27">
        <f t="shared" ref="J152:K152" si="142">J36</f>
        <v>0.26220814502056566</v>
      </c>
      <c r="K152" s="155">
        <f t="shared" si="142"/>
        <v>1939.4223867100238</v>
      </c>
      <c r="L152" s="27">
        <f t="shared" si="132"/>
        <v>457.04579636768301</v>
      </c>
      <c r="M152" s="155">
        <f>'a（自動）計算用'!L39</f>
        <v>0</v>
      </c>
      <c r="N152" s="155">
        <f t="shared" si="133"/>
        <v>859.74429918330588</v>
      </c>
      <c r="O152" s="26">
        <f t="shared" si="94"/>
        <v>29.32139661038174</v>
      </c>
      <c r="P152" s="26">
        <f t="shared" si="134"/>
        <v>9.346737111289853</v>
      </c>
      <c r="Q152" s="26">
        <f t="shared" si="95"/>
        <v>48.898967728066388</v>
      </c>
      <c r="R152" s="26">
        <f t="shared" si="96"/>
        <v>26.910406151192184</v>
      </c>
      <c r="S152" s="26">
        <f t="shared" si="135"/>
        <v>26.53415766355165</v>
      </c>
      <c r="T152" s="27">
        <f t="shared" si="136"/>
        <v>457.04579636768301</v>
      </c>
      <c r="U152" s="27">
        <f t="shared" si="137"/>
        <v>0</v>
      </c>
      <c r="V152" s="27">
        <f t="shared" si="138"/>
        <v>2175.4684424527063</v>
      </c>
      <c r="W152" s="27">
        <f t="shared" si="139"/>
        <v>633.99296761550977</v>
      </c>
      <c r="X152" s="15">
        <f t="shared" si="140"/>
        <v>0.72090041958456264</v>
      </c>
      <c r="Y152" s="15">
        <f t="shared" si="97"/>
        <v>0.72090041958456264</v>
      </c>
    </row>
    <row r="153" spans="1:25">
      <c r="A153" s="14">
        <f>'a（自動）計算用'!D40</f>
        <v>45</v>
      </c>
      <c r="B153" s="156">
        <f>'a（自動）計算用'!F40</f>
        <v>859.74429918330588</v>
      </c>
      <c r="C153" s="156"/>
      <c r="D153" s="26">
        <f>'a（自動）計算用'!G40</f>
        <v>19.582207140401316</v>
      </c>
      <c r="E153" s="26">
        <f t="shared" si="91"/>
        <v>29.32139661038174</v>
      </c>
      <c r="F153" s="26">
        <f t="shared" si="128"/>
        <v>9.4715854862470241</v>
      </c>
      <c r="G153" s="26">
        <f t="shared" si="129"/>
        <v>49.632772712915262</v>
      </c>
      <c r="H153" s="26">
        <f t="shared" si="92"/>
        <v>27.111570493049769</v>
      </c>
      <c r="I153" s="26">
        <f t="shared" si="130"/>
        <v>26.73387586791668</v>
      </c>
      <c r="J153" s="27">
        <f t="shared" ref="J153:K153" si="143">J37</f>
        <v>0.26852724948091122</v>
      </c>
      <c r="K153" s="155">
        <f t="shared" si="143"/>
        <v>1928.9983255994543</v>
      </c>
      <c r="L153" s="27">
        <f t="shared" si="132"/>
        <v>470.10104966984557</v>
      </c>
      <c r="M153" s="155">
        <f>'a（自動）計算用'!L40</f>
        <v>0</v>
      </c>
      <c r="N153" s="155">
        <f t="shared" si="133"/>
        <v>859.74429918330588</v>
      </c>
      <c r="O153" s="26">
        <f t="shared" si="94"/>
        <v>29.32139661038174</v>
      </c>
      <c r="P153" s="26">
        <f t="shared" si="134"/>
        <v>9.4715854862470241</v>
      </c>
      <c r="Q153" s="26">
        <f t="shared" si="95"/>
        <v>49.632772712915262</v>
      </c>
      <c r="R153" s="26">
        <f t="shared" si="96"/>
        <v>27.111570493049769</v>
      </c>
      <c r="S153" s="26">
        <f t="shared" si="135"/>
        <v>26.73387586791668</v>
      </c>
      <c r="T153" s="27">
        <f t="shared" si="136"/>
        <v>470.10104966984557</v>
      </c>
      <c r="U153" s="27">
        <f t="shared" si="137"/>
        <v>0</v>
      </c>
      <c r="V153" s="27">
        <f t="shared" si="138"/>
        <v>2135.2573394349688</v>
      </c>
      <c r="W153" s="27">
        <f t="shared" si="139"/>
        <v>646.5402924337036</v>
      </c>
      <c r="X153" s="15">
        <f t="shared" si="140"/>
        <v>0.72710247941438211</v>
      </c>
      <c r="Y153" s="15">
        <f t="shared" si="97"/>
        <v>0.72710247941438211</v>
      </c>
    </row>
    <row r="154" spans="1:25">
      <c r="A154" s="14">
        <f>'a（自動）計算用'!D41</f>
        <v>46</v>
      </c>
      <c r="B154" s="156">
        <f>'a（自動）計算用'!F41</f>
        <v>859.74429918330588</v>
      </c>
      <c r="C154" s="156"/>
      <c r="D154" s="26">
        <f>'a（自動）計算用'!G41</f>
        <v>19.843709085765784</v>
      </c>
      <c r="E154" s="26">
        <f t="shared" si="91"/>
        <v>29.32139661038174</v>
      </c>
      <c r="F154" s="26">
        <f t="shared" si="128"/>
        <v>9.5943640729015609</v>
      </c>
      <c r="G154" s="26">
        <f t="shared" si="129"/>
        <v>50.350869279584209</v>
      </c>
      <c r="H154" s="26">
        <f t="shared" si="92"/>
        <v>27.306993901457954</v>
      </c>
      <c r="I154" s="26">
        <f t="shared" si="130"/>
        <v>26.927897437590502</v>
      </c>
      <c r="J154" s="27">
        <f t="shared" ref="J154:K154" si="144">J38</f>
        <v>0.27478807307978359</v>
      </c>
      <c r="K154" s="155">
        <f t="shared" si="144"/>
        <v>1918.7803294462822</v>
      </c>
      <c r="L154" s="27">
        <f t="shared" si="132"/>
        <v>483.08457125540565</v>
      </c>
      <c r="M154" s="155">
        <f>'a（自動）計算用'!L41</f>
        <v>0</v>
      </c>
      <c r="N154" s="155">
        <f t="shared" si="133"/>
        <v>859.74429918330588</v>
      </c>
      <c r="O154" s="26">
        <f t="shared" si="94"/>
        <v>29.32139661038174</v>
      </c>
      <c r="P154" s="26">
        <f t="shared" si="134"/>
        <v>9.5943640729015609</v>
      </c>
      <c r="Q154" s="26">
        <f t="shared" si="95"/>
        <v>50.350869279584209</v>
      </c>
      <c r="R154" s="26">
        <f t="shared" si="96"/>
        <v>27.306993901457954</v>
      </c>
      <c r="S154" s="26">
        <f t="shared" si="135"/>
        <v>26.927897437590502</v>
      </c>
      <c r="T154" s="27">
        <f t="shared" si="136"/>
        <v>483.08457125540565</v>
      </c>
      <c r="U154" s="27">
        <f t="shared" si="137"/>
        <v>0</v>
      </c>
      <c r="V154" s="27">
        <f t="shared" si="138"/>
        <v>2096.9524722856868</v>
      </c>
      <c r="W154" s="27">
        <f t="shared" si="139"/>
        <v>658.95183591410955</v>
      </c>
      <c r="X154" s="15">
        <f t="shared" si="140"/>
        <v>0.73311059310618998</v>
      </c>
      <c r="Y154" s="15">
        <f>T154/W154</f>
        <v>0.73311059310618998</v>
      </c>
    </row>
    <row r="155" spans="1:25">
      <c r="A155" s="14">
        <f>'a（自動）計算用'!D42</f>
        <v>47</v>
      </c>
      <c r="B155" s="156">
        <f>'a（自動）計算用'!F42</f>
        <v>859.74429918330588</v>
      </c>
      <c r="C155" s="156"/>
      <c r="D155" s="26">
        <f>'a（自動）計算用'!G42</f>
        <v>20.100875139180143</v>
      </c>
      <c r="E155" s="26">
        <f t="shared" si="91"/>
        <v>29.32139661038174</v>
      </c>
      <c r="F155" s="26">
        <f t="shared" si="128"/>
        <v>9.7151069015246261</v>
      </c>
      <c r="G155" s="26">
        <f t="shared" si="129"/>
        <v>51.053618984341412</v>
      </c>
      <c r="H155" s="26">
        <f t="shared" si="92"/>
        <v>27.496896146634281</v>
      </c>
      <c r="I155" s="26">
        <f t="shared" si="130"/>
        <v>27.116440355307031</v>
      </c>
      <c r="J155" s="27">
        <f t="shared" ref="J155:K155" si="145">J39</f>
        <v>0.28098954051557201</v>
      </c>
      <c r="K155" s="155">
        <f t="shared" si="145"/>
        <v>1908.765364579441</v>
      </c>
      <c r="L155" s="27">
        <f t="shared" si="132"/>
        <v>495.99136614258396</v>
      </c>
      <c r="M155" s="155">
        <f>'a（自動）計算用'!L42</f>
        <v>0</v>
      </c>
      <c r="N155" s="155">
        <f t="shared" si="133"/>
        <v>859.74429918330588</v>
      </c>
      <c r="O155" s="26">
        <f t="shared" si="94"/>
        <v>29.32139661038174</v>
      </c>
      <c r="P155" s="26">
        <f t="shared" si="134"/>
        <v>9.7151069015246261</v>
      </c>
      <c r="Q155" s="26">
        <f t="shared" si="95"/>
        <v>51.053618984341412</v>
      </c>
      <c r="R155" s="26">
        <f t="shared" si="96"/>
        <v>27.496896146634281</v>
      </c>
      <c r="S155" s="26">
        <f t="shared" si="135"/>
        <v>27.116440355307031</v>
      </c>
      <c r="T155" s="27">
        <f t="shared" si="136"/>
        <v>495.99136614258396</v>
      </c>
      <c r="U155" s="27">
        <f t="shared" si="137"/>
        <v>0</v>
      </c>
      <c r="V155" s="27">
        <f t="shared" si="138"/>
        <v>2060.4292074887958</v>
      </c>
      <c r="W155" s="27">
        <f t="shared" si="139"/>
        <v>671.22692175368582</v>
      </c>
      <c r="X155" s="15">
        <f t="shared" si="140"/>
        <v>0.73893246839195392</v>
      </c>
      <c r="Y155" s="15">
        <f t="shared" si="97"/>
        <v>0.73893246839195392</v>
      </c>
    </row>
    <row r="156" spans="1:25">
      <c r="A156" s="14">
        <f>'a（自動）計算用'!D43</f>
        <v>48</v>
      </c>
      <c r="B156" s="156">
        <f>'a（自動）計算用'!F43</f>
        <v>859.74429918330588</v>
      </c>
      <c r="C156" s="156"/>
      <c r="D156" s="26">
        <f>'a（自動）計算用'!G43</f>
        <v>20.353776105835145</v>
      </c>
      <c r="E156" s="26">
        <f t="shared" si="91"/>
        <v>29.32139661038174</v>
      </c>
      <c r="F156" s="26">
        <f t="shared" si="128"/>
        <v>9.8338472160801835</v>
      </c>
      <c r="G156" s="26">
        <f t="shared" si="129"/>
        <v>51.741375981391236</v>
      </c>
      <c r="H156" s="26">
        <f t="shared" si="92"/>
        <v>27.681485594977197</v>
      </c>
      <c r="I156" s="26">
        <f t="shared" si="130"/>
        <v>27.299711294719554</v>
      </c>
      <c r="J156" s="27">
        <f t="shared" ref="J156:K156" si="146">J40</f>
        <v>0.28713068625193622</v>
      </c>
      <c r="K156" s="155">
        <f t="shared" si="146"/>
        <v>1898.9503102145168</v>
      </c>
      <c r="L156" s="27">
        <f t="shared" si="132"/>
        <v>508.81678615076225</v>
      </c>
      <c r="M156" s="155">
        <f>'a（自動）計算用'!L43</f>
        <v>0</v>
      </c>
      <c r="N156" s="155">
        <f t="shared" si="133"/>
        <v>859.74429918330588</v>
      </c>
      <c r="O156" s="26">
        <f t="shared" si="94"/>
        <v>29.32139661038174</v>
      </c>
      <c r="P156" s="26">
        <f t="shared" si="134"/>
        <v>9.8338472160801835</v>
      </c>
      <c r="Q156" s="26">
        <f t="shared" si="95"/>
        <v>51.741375981391236</v>
      </c>
      <c r="R156" s="26">
        <f t="shared" si="96"/>
        <v>27.681485594977197</v>
      </c>
      <c r="S156" s="26">
        <f t="shared" si="135"/>
        <v>27.299711294719554</v>
      </c>
      <c r="T156" s="27">
        <f t="shared" si="136"/>
        <v>508.81678615076225</v>
      </c>
      <c r="U156" s="27">
        <f t="shared" si="137"/>
        <v>0</v>
      </c>
      <c r="V156" s="27">
        <f t="shared" si="138"/>
        <v>2025.5734180235529</v>
      </c>
      <c r="W156" s="27">
        <f t="shared" si="139"/>
        <v>683.3649924591964</v>
      </c>
      <c r="X156" s="15">
        <f t="shared" si="140"/>
        <v>0.74457543445370977</v>
      </c>
      <c r="Y156" s="15">
        <f t="shared" si="97"/>
        <v>0.74457543445370977</v>
      </c>
    </row>
    <row r="157" spans="1:25">
      <c r="A157" s="14">
        <f>'a（自動）計算用'!D44</f>
        <v>49</v>
      </c>
      <c r="B157" s="156">
        <f>'a（自動）計算用'!F44</f>
        <v>859.74429918330588</v>
      </c>
      <c r="C157" s="156"/>
      <c r="D157" s="26">
        <f>'a（自動）計算用'!G44</f>
        <v>20.602481164944855</v>
      </c>
      <c r="E157" s="26">
        <f t="shared" si="91"/>
        <v>29.32139661038174</v>
      </c>
      <c r="F157" s="26">
        <f t="shared" si="128"/>
        <v>9.9506174971148589</v>
      </c>
      <c r="G157" s="26">
        <f t="shared" si="129"/>
        <v>52.414486768038984</v>
      </c>
      <c r="H157" s="26">
        <f t="shared" si="92"/>
        <v>27.860959935534485</v>
      </c>
      <c r="I157" s="26">
        <f t="shared" si="130"/>
        <v>27.477906340778777</v>
      </c>
      <c r="J157" s="27">
        <f t="shared" ref="J157:K157" si="147">J41</f>
        <v>0.29321064634773475</v>
      </c>
      <c r="K157" s="155">
        <f t="shared" si="147"/>
        <v>1889.3319782082906</v>
      </c>
      <c r="L157" s="27">
        <f t="shared" si="132"/>
        <v>521.55650913634395</v>
      </c>
      <c r="M157" s="155">
        <f>'a（自動）計算用'!L44</f>
        <v>230</v>
      </c>
      <c r="N157" s="155">
        <f t="shared" si="133"/>
        <v>629.74429918330588</v>
      </c>
      <c r="O157" s="26">
        <f t="shared" si="94"/>
        <v>25.094706596876279</v>
      </c>
      <c r="P157" s="26">
        <f t="shared" si="134"/>
        <v>9.7881660468239851</v>
      </c>
      <c r="Q157" s="26">
        <f t="shared" si="95"/>
        <v>45.911431269602389</v>
      </c>
      <c r="R157" s="26">
        <f t="shared" si="96"/>
        <v>30.467256785909676</v>
      </c>
      <c r="S157" s="26">
        <f t="shared" si="135"/>
        <v>30.059358923171345</v>
      </c>
      <c r="T157" s="27">
        <f t="shared" si="136"/>
        <v>449.3887127142151</v>
      </c>
      <c r="U157" s="27">
        <f t="shared" si="137"/>
        <v>72.167796422128845</v>
      </c>
      <c r="V157" s="27">
        <f t="shared" si="138"/>
        <v>1992.2804111761513</v>
      </c>
      <c r="W157" s="27">
        <f t="shared" si="139"/>
        <v>695.36560082038477</v>
      </c>
      <c r="X157" s="15">
        <f t="shared" si="140"/>
        <v>0.75004646263924657</v>
      </c>
      <c r="Y157" s="15">
        <f t="shared" si="97"/>
        <v>0.64626250160207976</v>
      </c>
    </row>
    <row r="158" spans="1:25">
      <c r="A158" s="14">
        <f>'a（自動）計算用'!D45</f>
        <v>50</v>
      </c>
      <c r="B158" s="156">
        <f>'a（自動）計算用'!F45</f>
        <v>629.74429918330588</v>
      </c>
      <c r="C158" s="156"/>
      <c r="D158" s="26">
        <f>'a（自動）計算用'!G45</f>
        <v>20.847057918312622</v>
      </c>
      <c r="E158" s="26">
        <f t="shared" si="91"/>
        <v>25.094706596876279</v>
      </c>
      <c r="F158" s="26">
        <f t="shared" si="128"/>
        <v>9.9010695360475847</v>
      </c>
      <c r="G158" s="26">
        <f t="shared" si="129"/>
        <v>46.546805856875807</v>
      </c>
      <c r="H158" s="26">
        <f t="shared" si="92"/>
        <v>30.677352667464575</v>
      </c>
      <c r="I158" s="26">
        <f t="shared" si="130"/>
        <v>30.267879337195197</v>
      </c>
      <c r="J158" s="27">
        <f t="shared" ref="J158:K158" si="148">J42</f>
        <v>0.29922865098829826</v>
      </c>
      <c r="K158" s="155">
        <f t="shared" si="148"/>
        <v>1879.9071303603071</v>
      </c>
      <c r="L158" s="27">
        <f t="shared" si="132"/>
        <v>460.86316146983432</v>
      </c>
      <c r="M158" s="155">
        <f>'a（自動）計算用'!L45</f>
        <v>0</v>
      </c>
      <c r="N158" s="155">
        <f t="shared" si="133"/>
        <v>629.74429918330588</v>
      </c>
      <c r="O158" s="26">
        <f t="shared" si="94"/>
        <v>25.094706596876279</v>
      </c>
      <c r="P158" s="26">
        <f t="shared" si="134"/>
        <v>9.9010695360475847</v>
      </c>
      <c r="Q158" s="26">
        <f t="shared" si="95"/>
        <v>46.546805856875807</v>
      </c>
      <c r="R158" s="26">
        <f t="shared" si="96"/>
        <v>30.677352667464575</v>
      </c>
      <c r="S158" s="26">
        <f t="shared" si="135"/>
        <v>30.267879337195197</v>
      </c>
      <c r="T158" s="27">
        <f t="shared" si="136"/>
        <v>460.86316146983432</v>
      </c>
      <c r="U158" s="27">
        <f t="shared" si="137"/>
        <v>0</v>
      </c>
      <c r="V158" s="27">
        <f t="shared" si="138"/>
        <v>1960.4539838571097</v>
      </c>
      <c r="W158" s="27">
        <f t="shared" si="139"/>
        <v>707.22840208901414</v>
      </c>
      <c r="X158" s="15">
        <f t="shared" si="140"/>
        <v>0.65164685143941459</v>
      </c>
      <c r="Y158" s="15">
        <f t="shared" si="97"/>
        <v>0.65164685143941459</v>
      </c>
    </row>
    <row r="159" spans="1:25">
      <c r="A159" s="14">
        <f>'a（自動）計算用'!D46</f>
        <v>51</v>
      </c>
      <c r="B159" s="156">
        <f>'a（自動）計算用'!F46</f>
        <v>629.74429918330588</v>
      </c>
      <c r="C159" s="156"/>
      <c r="D159" s="26">
        <f>'a（自動）計算用'!G46</f>
        <v>21.087572438646717</v>
      </c>
      <c r="E159" s="26">
        <f t="shared" si="91"/>
        <v>25.094706596876279</v>
      </c>
      <c r="F159" s="26">
        <f t="shared" si="128"/>
        <v>10.012097784565656</v>
      </c>
      <c r="G159" s="26">
        <f t="shared" si="129"/>
        <v>47.169724892484872</v>
      </c>
      <c r="H159" s="26">
        <f t="shared" si="92"/>
        <v>30.881942401856495</v>
      </c>
      <c r="I159" s="26">
        <f t="shared" si="130"/>
        <v>30.47093680659777</v>
      </c>
      <c r="J159" s="27">
        <f t="shared" ref="J159:K159" si="149">J43</f>
        <v>0.30518401765485953</v>
      </c>
      <c r="K159" s="155">
        <f t="shared" si="149"/>
        <v>1870.6724935370544</v>
      </c>
      <c r="L159" s="27">
        <f t="shared" si="132"/>
        <v>472.26789809461928</v>
      </c>
      <c r="M159" s="155">
        <f>'a（自動）計算用'!L46</f>
        <v>0</v>
      </c>
      <c r="N159" s="155">
        <f t="shared" si="133"/>
        <v>629.74429918330588</v>
      </c>
      <c r="O159" s="26">
        <f t="shared" si="94"/>
        <v>25.094706596876279</v>
      </c>
      <c r="P159" s="26">
        <f t="shared" si="134"/>
        <v>10.012097784565656</v>
      </c>
      <c r="Q159" s="26">
        <f t="shared" si="95"/>
        <v>47.169724892484872</v>
      </c>
      <c r="R159" s="26">
        <f t="shared" si="96"/>
        <v>30.881942401856495</v>
      </c>
      <c r="S159" s="26">
        <f t="shared" si="135"/>
        <v>30.47093680659777</v>
      </c>
      <c r="T159" s="27">
        <f t="shared" si="136"/>
        <v>472.26789809461928</v>
      </c>
      <c r="U159" s="27">
        <f t="shared" si="137"/>
        <v>0</v>
      </c>
      <c r="V159" s="27">
        <f t="shared" si="138"/>
        <v>1930.0055881769185</v>
      </c>
      <c r="W159" s="27">
        <f t="shared" si="139"/>
        <v>718.95314680643276</v>
      </c>
      <c r="X159" s="15">
        <f t="shared" si="140"/>
        <v>0.65688271925982722</v>
      </c>
      <c r="Y159" s="15">
        <f t="shared" si="97"/>
        <v>0.65688271925982722</v>
      </c>
    </row>
    <row r="160" spans="1:25">
      <c r="A160" s="14">
        <f>'a（自動）計算用'!D47</f>
        <v>52</v>
      </c>
      <c r="B160" s="156">
        <f>'a（自動）計算用'!F47</f>
        <v>629.74429918330588</v>
      </c>
      <c r="C160" s="156"/>
      <c r="D160" s="26">
        <f>'a（自動）計算用'!G47</f>
        <v>21.324089317559388</v>
      </c>
      <c r="E160" s="26">
        <f t="shared" si="91"/>
        <v>25.094706596876279</v>
      </c>
      <c r="F160" s="26">
        <f t="shared" si="128"/>
        <v>10.121280609678074</v>
      </c>
      <c r="G160" s="26">
        <f t="shared" si="129"/>
        <v>47.780424382779309</v>
      </c>
      <c r="H160" s="26">
        <f t="shared" si="92"/>
        <v>31.081211482213746</v>
      </c>
      <c r="I160" s="26">
        <f t="shared" si="130"/>
        <v>30.668715310201147</v>
      </c>
      <c r="J160" s="27">
        <f t="shared" ref="J160:K160" si="150">J44</f>
        <v>0.31107614487509411</v>
      </c>
      <c r="K160" s="155">
        <f t="shared" si="150"/>
        <v>1861.6247728637541</v>
      </c>
      <c r="L160" s="27">
        <f t="shared" si="132"/>
        <v>483.59908282761364</v>
      </c>
      <c r="M160" s="155">
        <f>'a（自動）計算用'!L47</f>
        <v>0</v>
      </c>
      <c r="N160" s="155">
        <f t="shared" si="133"/>
        <v>629.74429918330588</v>
      </c>
      <c r="O160" s="26">
        <f t="shared" si="94"/>
        <v>25.094706596876279</v>
      </c>
      <c r="P160" s="26">
        <f t="shared" si="134"/>
        <v>10.121280609678074</v>
      </c>
      <c r="Q160" s="26">
        <f t="shared" si="95"/>
        <v>47.780424382779309</v>
      </c>
      <c r="R160" s="26">
        <f t="shared" si="96"/>
        <v>31.081211482213746</v>
      </c>
      <c r="S160" s="26">
        <f t="shared" si="135"/>
        <v>30.668715310201147</v>
      </c>
      <c r="T160" s="27">
        <f t="shared" si="136"/>
        <v>483.59908282761364</v>
      </c>
      <c r="U160" s="27">
        <f t="shared" si="137"/>
        <v>0</v>
      </c>
      <c r="V160" s="27">
        <f t="shared" si="138"/>
        <v>1900.8535926374921</v>
      </c>
      <c r="W160" s="27">
        <f t="shared" si="139"/>
        <v>730.5396742271264</v>
      </c>
      <c r="X160" s="15">
        <f t="shared" si="140"/>
        <v>0.66197511221993077</v>
      </c>
      <c r="Y160" s="15">
        <f t="shared" si="97"/>
        <v>0.66197511221993077</v>
      </c>
    </row>
    <row r="161" spans="1:25">
      <c r="A161" s="14">
        <f>'a（自動）計算用'!D48</f>
        <v>53</v>
      </c>
      <c r="B161" s="156">
        <f>'a（自動）計算用'!F48</f>
        <v>629.74429918330588</v>
      </c>
      <c r="C161" s="156"/>
      <c r="D161" s="26">
        <f>'a（自動）計算用'!G48</f>
        <v>21.556671713181789</v>
      </c>
      <c r="E161" s="26">
        <f t="shared" si="91"/>
        <v>25.094706596876279</v>
      </c>
      <c r="F161" s="26">
        <f t="shared" si="128"/>
        <v>10.228647166949633</v>
      </c>
      <c r="G161" s="26">
        <f t="shared" si="129"/>
        <v>48.379137329568195</v>
      </c>
      <c r="H161" s="26">
        <f t="shared" si="92"/>
        <v>31.275336923356033</v>
      </c>
      <c r="I161" s="26">
        <f t="shared" si="130"/>
        <v>30.861390418970633</v>
      </c>
      <c r="J161" s="27">
        <f t="shared" ref="J161:K161" si="151">J45</f>
        <v>0.3169045065031742</v>
      </c>
      <c r="K161" s="155">
        <f t="shared" si="151"/>
        <v>1852.76066320166</v>
      </c>
      <c r="L161" s="27">
        <f t="shared" si="132"/>
        <v>494.85312598555498</v>
      </c>
      <c r="M161" s="155">
        <f>'a（自動）計算用'!L48</f>
        <v>0</v>
      </c>
      <c r="N161" s="155">
        <f t="shared" si="133"/>
        <v>629.74429918330588</v>
      </c>
      <c r="O161" s="26">
        <f t="shared" si="94"/>
        <v>25.094706596876279</v>
      </c>
      <c r="P161" s="26">
        <f t="shared" si="134"/>
        <v>10.228647166949633</v>
      </c>
      <c r="Q161" s="26">
        <f t="shared" si="95"/>
        <v>48.379137329568195</v>
      </c>
      <c r="R161" s="26">
        <f t="shared" si="96"/>
        <v>31.275336923356033</v>
      </c>
      <c r="S161" s="26">
        <f t="shared" si="135"/>
        <v>30.861390418970633</v>
      </c>
      <c r="T161" s="27">
        <f t="shared" si="136"/>
        <v>494.85312598555498</v>
      </c>
      <c r="U161" s="27">
        <f t="shared" si="137"/>
        <v>0</v>
      </c>
      <c r="V161" s="27">
        <f t="shared" si="138"/>
        <v>1872.922626469126</v>
      </c>
      <c r="W161" s="27">
        <f t="shared" si="139"/>
        <v>741.98790629002019</v>
      </c>
      <c r="X161" s="15">
        <f t="shared" si="140"/>
        <v>0.66692882968921618</v>
      </c>
      <c r="Y161" s="15">
        <f t="shared" si="97"/>
        <v>0.66692882968921618</v>
      </c>
    </row>
    <row r="162" spans="1:25">
      <c r="A162" s="14">
        <f>'a（自動）計算用'!D49</f>
        <v>54</v>
      </c>
      <c r="B162" s="156">
        <f>'a（自動）計算用'!F49</f>
        <v>629.74429918330588</v>
      </c>
      <c r="C162" s="156"/>
      <c r="D162" s="26">
        <f>'a（自動）計算用'!G49</f>
        <v>21.785381397326137</v>
      </c>
      <c r="E162" s="26">
        <f t="shared" si="91"/>
        <v>25.094706596876279</v>
      </c>
      <c r="F162" s="26">
        <f t="shared" si="128"/>
        <v>10.334225971981425</v>
      </c>
      <c r="G162" s="26">
        <f t="shared" si="129"/>
        <v>48.966093474081191</v>
      </c>
      <c r="H162" s="26">
        <f t="shared" si="92"/>
        <v>31.46448774259558</v>
      </c>
      <c r="I162" s="26">
        <f t="shared" si="130"/>
        <v>31.049129772792813</v>
      </c>
      <c r="J162" s="27">
        <f t="shared" ref="J162:K162" si="152">J46</f>
        <v>0.32266864648256016</v>
      </c>
      <c r="K162" s="155">
        <f t="shared" si="152"/>
        <v>1844.0768591047379</v>
      </c>
      <c r="L162" s="27">
        <f t="shared" si="132"/>
        <v>506.02667492632003</v>
      </c>
      <c r="M162" s="155">
        <f>'a（自動）計算用'!L49</f>
        <v>0</v>
      </c>
      <c r="N162" s="155">
        <f t="shared" si="133"/>
        <v>629.74429918330588</v>
      </c>
      <c r="O162" s="26">
        <f t="shared" si="94"/>
        <v>25.094706596876279</v>
      </c>
      <c r="P162" s="26">
        <f t="shared" si="134"/>
        <v>10.334225971981425</v>
      </c>
      <c r="Q162" s="26">
        <f t="shared" si="95"/>
        <v>48.966093474081191</v>
      </c>
      <c r="R162" s="26">
        <f t="shared" si="96"/>
        <v>31.46448774259558</v>
      </c>
      <c r="S162" s="26">
        <f t="shared" si="135"/>
        <v>31.049129772792813</v>
      </c>
      <c r="T162" s="27">
        <f t="shared" si="136"/>
        <v>506.02667492632003</v>
      </c>
      <c r="U162" s="27">
        <f t="shared" si="137"/>
        <v>0</v>
      </c>
      <c r="V162" s="27">
        <f t="shared" si="138"/>
        <v>1846.1429964600609</v>
      </c>
      <c r="W162" s="27">
        <f t="shared" si="139"/>
        <v>753.29784209309526</v>
      </c>
      <c r="X162" s="15">
        <f t="shared" si="140"/>
        <v>0.67174847271603289</v>
      </c>
      <c r="Y162" s="15">
        <f t="shared" si="97"/>
        <v>0.67174847271603289</v>
      </c>
    </row>
    <row r="163" spans="1:25">
      <c r="A163" s="14">
        <f>'a（自動）計算用'!D50</f>
        <v>55</v>
      </c>
      <c r="B163" s="156">
        <f>'a（自動）計算用'!F50</f>
        <v>629.74429918330588</v>
      </c>
      <c r="C163" s="156"/>
      <c r="D163" s="26">
        <f>'a（自動）計算用'!G50</f>
        <v>22.01027880212586</v>
      </c>
      <c r="E163" s="26">
        <f t="shared" si="91"/>
        <v>25.094706596876279</v>
      </c>
      <c r="F163" s="26">
        <f t="shared" si="128"/>
        <v>10.438044921941234</v>
      </c>
      <c r="G163" s="26">
        <f t="shared" si="129"/>
        <v>49.54151909135232</v>
      </c>
      <c r="H163" s="26">
        <f t="shared" si="92"/>
        <v>31.64882540972388</v>
      </c>
      <c r="I163" s="26">
        <f t="shared" si="130"/>
        <v>31.232093526699039</v>
      </c>
      <c r="J163" s="27">
        <f t="shared" ref="J163:K163" si="153">J47</f>
        <v>0.3283681740490651</v>
      </c>
      <c r="K163" s="155">
        <f t="shared" si="153"/>
        <v>1835.5700634282907</v>
      </c>
      <c r="L163" s="27">
        <f t="shared" si="132"/>
        <v>517.1166017767448</v>
      </c>
      <c r="M163" s="155">
        <f>'a（自動）計算用'!L50</f>
        <v>0</v>
      </c>
      <c r="N163" s="155">
        <f t="shared" si="133"/>
        <v>629.74429918330588</v>
      </c>
      <c r="O163" s="26">
        <f t="shared" si="94"/>
        <v>25.094706596876279</v>
      </c>
      <c r="P163" s="26">
        <f t="shared" si="134"/>
        <v>10.438044921941234</v>
      </c>
      <c r="Q163" s="26">
        <f t="shared" si="95"/>
        <v>49.54151909135232</v>
      </c>
      <c r="R163" s="26">
        <f t="shared" si="96"/>
        <v>31.64882540972388</v>
      </c>
      <c r="S163" s="26">
        <f t="shared" si="135"/>
        <v>31.232093526699039</v>
      </c>
      <c r="T163" s="27">
        <f t="shared" si="136"/>
        <v>517.1166017767448</v>
      </c>
      <c r="U163" s="27">
        <f t="shared" si="137"/>
        <v>0</v>
      </c>
      <c r="V163" s="27">
        <f t="shared" si="138"/>
        <v>1820.450167151535</v>
      </c>
      <c r="W163" s="27">
        <f t="shared" si="139"/>
        <v>764.46955283033981</v>
      </c>
      <c r="X163" s="15">
        <f t="shared" si="140"/>
        <v>0.67643845312373019</v>
      </c>
      <c r="Y163" s="15">
        <f t="shared" si="97"/>
        <v>0.67643845312373019</v>
      </c>
    </row>
    <row r="164" spans="1:25">
      <c r="A164" s="14">
        <f>'a（自動）計算用'!D51</f>
        <v>56</v>
      </c>
      <c r="B164" s="156">
        <f>'a（自動）計算用'!F51</f>
        <v>629.74429918330588</v>
      </c>
      <c r="C164" s="156"/>
      <c r="D164" s="26">
        <f>'a（自動）計算用'!G51</f>
        <v>22.231423066084648</v>
      </c>
      <c r="E164" s="26">
        <f t="shared" si="91"/>
        <v>25.094706596876279</v>
      </c>
      <c r="F164" s="26">
        <f t="shared" si="128"/>
        <v>10.540131316821077</v>
      </c>
      <c r="G164" s="26">
        <f t="shared" si="129"/>
        <v>50.105636828561877</v>
      </c>
      <c r="H164" s="26">
        <f t="shared" si="92"/>
        <v>31.828504268398472</v>
      </c>
      <c r="I164" s="26">
        <f t="shared" si="130"/>
        <v>31.410434768730116</v>
      </c>
      <c r="J164" s="27">
        <f t="shared" ref="J164:K164" si="154">J48</f>
        <v>0.33400275933555473</v>
      </c>
      <c r="K164" s="155">
        <f t="shared" si="154"/>
        <v>1827.2369947431744</v>
      </c>
      <c r="L164" s="27">
        <f t="shared" si="132"/>
        <v>528.1199918859885</v>
      </c>
      <c r="M164" s="155">
        <f>'a（自動）計算用'!L51</f>
        <v>0</v>
      </c>
      <c r="N164" s="155">
        <f t="shared" si="133"/>
        <v>629.74429918330588</v>
      </c>
      <c r="O164" s="26">
        <f t="shared" si="94"/>
        <v>25.094706596876279</v>
      </c>
      <c r="P164" s="26">
        <f t="shared" si="134"/>
        <v>10.540131316821077</v>
      </c>
      <c r="Q164" s="26">
        <f t="shared" si="95"/>
        <v>50.105636828561877</v>
      </c>
      <c r="R164" s="26">
        <f t="shared" si="96"/>
        <v>31.828504268398472</v>
      </c>
      <c r="S164" s="26">
        <f t="shared" si="135"/>
        <v>31.410434768730116</v>
      </c>
      <c r="T164" s="27">
        <f t="shared" si="136"/>
        <v>528.1199918859885</v>
      </c>
      <c r="U164" s="27">
        <f t="shared" si="137"/>
        <v>0</v>
      </c>
      <c r="V164" s="27">
        <f t="shared" si="138"/>
        <v>1795.7842965563427</v>
      </c>
      <c r="W164" s="27">
        <f t="shared" si="139"/>
        <v>775.50317715313645</v>
      </c>
      <c r="X164" s="15">
        <f t="shared" si="140"/>
        <v>0.68100300223747778</v>
      </c>
      <c r="Y164" s="15">
        <f t="shared" si="97"/>
        <v>0.68100300223747778</v>
      </c>
    </row>
    <row r="165" spans="1:25">
      <c r="A165" s="14">
        <f>'a（自動）計算用'!D52</f>
        <v>57</v>
      </c>
      <c r="B165" s="156">
        <f>'a（自動）計算用'!F52</f>
        <v>629.74429918330588</v>
      </c>
      <c r="C165" s="156"/>
      <c r="D165" s="26">
        <f>'a（自動）計算用'!G52</f>
        <v>22.448872079465712</v>
      </c>
      <c r="E165" s="26">
        <f t="shared" si="91"/>
        <v>25.094706596876279</v>
      </c>
      <c r="F165" s="26">
        <f t="shared" si="128"/>
        <v>10.640511880390152</v>
      </c>
      <c r="G165" s="26">
        <f t="shared" si="129"/>
        <v>50.658665581626451</v>
      </c>
      <c r="H165" s="26">
        <f t="shared" si="92"/>
        <v>32.003671930962817</v>
      </c>
      <c r="I165" s="26">
        <f t="shared" si="130"/>
        <v>31.584299911457929</v>
      </c>
      <c r="J165" s="27">
        <f t="shared" ref="J165:K165" si="155">J49</f>
        <v>0.33957212934306946</v>
      </c>
      <c r="K165" s="155">
        <f t="shared" si="155"/>
        <v>1819.0743936924644</v>
      </c>
      <c r="L165" s="27">
        <f t="shared" si="132"/>
        <v>539.03413296600797</v>
      </c>
      <c r="M165" s="155">
        <f>'a（自動）計算用'!L52</f>
        <v>0</v>
      </c>
      <c r="N165" s="155">
        <f t="shared" si="133"/>
        <v>629.74429918330588</v>
      </c>
      <c r="O165" s="26">
        <f t="shared" si="94"/>
        <v>25.094706596876279</v>
      </c>
      <c r="P165" s="26">
        <f t="shared" si="134"/>
        <v>10.640511880390152</v>
      </c>
      <c r="Q165" s="26">
        <f t="shared" si="95"/>
        <v>50.658665581626451</v>
      </c>
      <c r="R165" s="26">
        <f t="shared" si="96"/>
        <v>32.003671930962817</v>
      </c>
      <c r="S165" s="26">
        <f t="shared" si="135"/>
        <v>31.584299911457929</v>
      </c>
      <c r="T165" s="27">
        <f t="shared" si="136"/>
        <v>539.03413296600797</v>
      </c>
      <c r="U165" s="27">
        <f t="shared" si="137"/>
        <v>0</v>
      </c>
      <c r="V165" s="27">
        <f t="shared" si="138"/>
        <v>1772.0898206445661</v>
      </c>
      <c r="W165" s="27">
        <f t="shared" si="139"/>
        <v>786.39891692097581</v>
      </c>
      <c r="X165" s="15">
        <f t="shared" si="140"/>
        <v>0.68544617924515128</v>
      </c>
      <c r="Y165" s="15">
        <f t="shared" si="97"/>
        <v>0.68544617924515128</v>
      </c>
    </row>
    <row r="166" spans="1:25">
      <c r="A166" s="14">
        <f>'a（自動）計算用'!D53</f>
        <v>58</v>
      </c>
      <c r="B166" s="156">
        <f>'a（自動）計算用'!F53</f>
        <v>629.74429918330588</v>
      </c>
      <c r="C166" s="156"/>
      <c r="D166" s="26">
        <f>'a（自動）計算用'!G53</f>
        <v>22.662682528953709</v>
      </c>
      <c r="E166" s="26">
        <f t="shared" si="91"/>
        <v>25.094706596876279</v>
      </c>
      <c r="F166" s="26">
        <f t="shared" si="128"/>
        <v>10.739212780812041</v>
      </c>
      <c r="G166" s="26">
        <f t="shared" si="129"/>
        <v>51.200820404996186</v>
      </c>
      <c r="H166" s="26">
        <f t="shared" si="92"/>
        <v>32.174469648568824</v>
      </c>
      <c r="I166" s="26">
        <f t="shared" si="130"/>
        <v>31.753829059017811</v>
      </c>
      <c r="J166" s="27">
        <f t="shared" ref="J166:K166" si="156">J50</f>
        <v>0.34507606424624671</v>
      </c>
      <c r="K166" s="155">
        <f t="shared" si="156"/>
        <v>1811.079028412488</v>
      </c>
      <c r="L166" s="27">
        <f t="shared" si="132"/>
        <v>549.85650488139697</v>
      </c>
      <c r="M166" s="155">
        <f>'a（自動）計算用'!L53</f>
        <v>0</v>
      </c>
      <c r="N166" s="155">
        <f t="shared" si="133"/>
        <v>629.74429918330588</v>
      </c>
      <c r="O166" s="26">
        <f t="shared" si="94"/>
        <v>25.094706596876279</v>
      </c>
      <c r="P166" s="26">
        <f t="shared" si="134"/>
        <v>10.739212780812041</v>
      </c>
      <c r="Q166" s="26">
        <f t="shared" si="95"/>
        <v>51.200820404996186</v>
      </c>
      <c r="R166" s="26">
        <f t="shared" si="96"/>
        <v>32.174469648568824</v>
      </c>
      <c r="S166" s="26">
        <f t="shared" si="135"/>
        <v>31.753829059017811</v>
      </c>
      <c r="T166" s="27">
        <f t="shared" si="136"/>
        <v>549.85650488139697</v>
      </c>
      <c r="U166" s="27">
        <f t="shared" si="137"/>
        <v>0</v>
      </c>
      <c r="V166" s="27">
        <f t="shared" si="138"/>
        <v>1749.3150807602037</v>
      </c>
      <c r="W166" s="27">
        <f t="shared" si="139"/>
        <v>797.15703330897134</v>
      </c>
      <c r="X166" s="15">
        <f t="shared" si="140"/>
        <v>0.68977187919795624</v>
      </c>
      <c r="Y166" s="15">
        <f t="shared" si="97"/>
        <v>0.68977187919795624</v>
      </c>
    </row>
    <row r="167" spans="1:25">
      <c r="A167" s="14">
        <f>'a（自動）計算用'!D54</f>
        <v>59</v>
      </c>
      <c r="B167" s="156">
        <f>'a（自動）計算用'!F54</f>
        <v>629.74429918330588</v>
      </c>
      <c r="C167" s="156"/>
      <c r="D167" s="26">
        <f>'a（自動）計算用'!G54</f>
        <v>22.872909941523172</v>
      </c>
      <c r="E167" s="26">
        <f t="shared" si="91"/>
        <v>25.094706596876279</v>
      </c>
      <c r="F167" s="26">
        <f t="shared" si="128"/>
        <v>10.836259650895604</v>
      </c>
      <c r="G167" s="26">
        <f t="shared" si="129"/>
        <v>51.732312450200411</v>
      </c>
      <c r="H167" s="26">
        <f t="shared" si="92"/>
        <v>32.34103265832011</v>
      </c>
      <c r="I167" s="26">
        <f t="shared" si="130"/>
        <v>31.919156351355031</v>
      </c>
      <c r="J167" s="27">
        <f t="shared" ref="J167:K167" si="157">J51</f>
        <v>0.3505143940036573</v>
      </c>
      <c r="K167" s="155">
        <f t="shared" si="157"/>
        <v>1803.2476991268838</v>
      </c>
      <c r="L167" s="27">
        <f t="shared" si="132"/>
        <v>560.58477005163104</v>
      </c>
      <c r="M167" s="155">
        <f>'a（自動）計算用'!L54</f>
        <v>0</v>
      </c>
      <c r="N167" s="155">
        <f t="shared" si="133"/>
        <v>629.74429918330588</v>
      </c>
      <c r="O167" s="26">
        <f t="shared" si="94"/>
        <v>25.094706596876279</v>
      </c>
      <c r="P167" s="26">
        <f t="shared" si="134"/>
        <v>10.836259650895604</v>
      </c>
      <c r="Q167" s="26">
        <f t="shared" si="95"/>
        <v>51.732312450200411</v>
      </c>
      <c r="R167" s="26">
        <f t="shared" si="96"/>
        <v>32.34103265832011</v>
      </c>
      <c r="S167" s="26">
        <f t="shared" si="135"/>
        <v>31.919156351355031</v>
      </c>
      <c r="T167" s="27">
        <f t="shared" si="136"/>
        <v>560.58477005163104</v>
      </c>
      <c r="U167" s="27">
        <f t="shared" si="137"/>
        <v>0</v>
      </c>
      <c r="V167" s="27">
        <f t="shared" si="138"/>
        <v>1727.4119889143503</v>
      </c>
      <c r="W167" s="27">
        <f t="shared" si="139"/>
        <v>807.77784324191873</v>
      </c>
      <c r="X167" s="15">
        <f t="shared" si="140"/>
        <v>0.69398384065820851</v>
      </c>
      <c r="Y167" s="15">
        <f t="shared" si="97"/>
        <v>0.69398384065820851</v>
      </c>
    </row>
    <row r="168" spans="1:25">
      <c r="A168" s="14">
        <f>'a（自動）計算用'!D55</f>
        <v>60</v>
      </c>
      <c r="B168" s="156">
        <f>'a（自動）計算用'!F55</f>
        <v>629.74429918330588</v>
      </c>
      <c r="C168" s="156"/>
      <c r="D168" s="26">
        <f>'a（自動）計算用'!G55</f>
        <v>23.079608727449379</v>
      </c>
      <c r="E168" s="26">
        <f t="shared" si="91"/>
        <v>25.094706596876279</v>
      </c>
      <c r="F168" s="26">
        <f t="shared" si="128"/>
        <v>10.931677607950006</v>
      </c>
      <c r="G168" s="26">
        <f t="shared" si="129"/>
        <v>52.253348929205778</v>
      </c>
      <c r="H168" s="26">
        <f t="shared" si="92"/>
        <v>32.503490509019123</v>
      </c>
      <c r="I168" s="26">
        <f t="shared" si="130"/>
        <v>32.080410287255276</v>
      </c>
      <c r="J168" s="27">
        <f t="shared" ref="J168:K168" si="158">J52</f>
        <v>0.35588699524618805</v>
      </c>
      <c r="K168" s="155">
        <f t="shared" si="158"/>
        <v>1795.5772420105177</v>
      </c>
      <c r="L168" s="27">
        <f t="shared" si="132"/>
        <v>571.21676442979719</v>
      </c>
      <c r="M168" s="155">
        <f>'a（自動）計算用'!L55</f>
        <v>0</v>
      </c>
      <c r="N168" s="155">
        <f t="shared" si="133"/>
        <v>629.74429918330588</v>
      </c>
      <c r="O168" s="26">
        <f t="shared" si="94"/>
        <v>25.094706596876279</v>
      </c>
      <c r="P168" s="26">
        <f t="shared" si="134"/>
        <v>10.931677607950006</v>
      </c>
      <c r="Q168" s="26">
        <f t="shared" si="95"/>
        <v>52.253348929205778</v>
      </c>
      <c r="R168" s="26">
        <f t="shared" si="96"/>
        <v>32.503490509019123</v>
      </c>
      <c r="S168" s="26">
        <f t="shared" si="135"/>
        <v>32.080410287255276</v>
      </c>
      <c r="T168" s="27">
        <f t="shared" si="136"/>
        <v>571.21676442979719</v>
      </c>
      <c r="U168" s="27">
        <f t="shared" si="137"/>
        <v>0</v>
      </c>
      <c r="V168" s="27">
        <f t="shared" si="138"/>
        <v>1706.3357265669133</v>
      </c>
      <c r="W168" s="27">
        <f t="shared" si="139"/>
        <v>818.26171612683913</v>
      </c>
      <c r="X168" s="15">
        <f t="shared" si="140"/>
        <v>0.69808565300304559</v>
      </c>
      <c r="Y168" s="15">
        <f t="shared" si="97"/>
        <v>0.69808565300304559</v>
      </c>
    </row>
    <row r="169" spans="1:25">
      <c r="A169" s="14">
        <f>'a（自動）計算用'!D56</f>
        <v>61</v>
      </c>
      <c r="B169" s="156">
        <f>'a（自動）計算用'!F56</f>
        <v>629.74429918330588</v>
      </c>
      <c r="C169" s="156"/>
      <c r="D169" s="26">
        <f>'a（自動）計算用'!G56</f>
        <v>23.282832222400035</v>
      </c>
      <c r="E169" s="26">
        <f t="shared" si="91"/>
        <v>25.094706596876279</v>
      </c>
      <c r="F169" s="26">
        <f t="shared" si="128"/>
        <v>11.025491273215412</v>
      </c>
      <c r="G169" s="26">
        <f t="shared" si="129"/>
        <v>52.764133099105145</v>
      </c>
      <c r="H169" s="26">
        <f t="shared" si="92"/>
        <v>32.661967366975496</v>
      </c>
      <c r="I169" s="26">
        <f t="shared" si="130"/>
        <v>32.237714027604014</v>
      </c>
      <c r="J169" s="27">
        <f t="shared" ref="J169:K169" si="159">J53</f>
        <v>0.36119378841883165</v>
      </c>
      <c r="K169" s="155">
        <f t="shared" si="159"/>
        <v>1788.064532409581</v>
      </c>
      <c r="L169" s="27">
        <f t="shared" si="132"/>
        <v>581.75048902296021</v>
      </c>
      <c r="M169" s="155">
        <f>'a（自動）計算用'!L56</f>
        <v>0</v>
      </c>
      <c r="N169" s="155">
        <f t="shared" si="133"/>
        <v>629.74429918330588</v>
      </c>
      <c r="O169" s="26">
        <f t="shared" si="94"/>
        <v>25.094706596876279</v>
      </c>
      <c r="P169" s="26">
        <f t="shared" si="134"/>
        <v>11.025491273215412</v>
      </c>
      <c r="Q169" s="26">
        <f t="shared" si="95"/>
        <v>52.764133099105145</v>
      </c>
      <c r="R169" s="26">
        <f t="shared" si="96"/>
        <v>32.661967366975496</v>
      </c>
      <c r="S169" s="26">
        <f t="shared" si="135"/>
        <v>32.237714027604014</v>
      </c>
      <c r="T169" s="27">
        <f t="shared" si="136"/>
        <v>581.75048902296021</v>
      </c>
      <c r="U169" s="27">
        <f t="shared" si="137"/>
        <v>0</v>
      </c>
      <c r="V169" s="27">
        <f t="shared" si="138"/>
        <v>1686.0444730782892</v>
      </c>
      <c r="W169" s="27">
        <f t="shared" si="139"/>
        <v>828.60907085786425</v>
      </c>
      <c r="X169" s="15">
        <f t="shared" si="140"/>
        <v>0.70208076339385261</v>
      </c>
      <c r="Y169" s="15">
        <f t="shared" si="97"/>
        <v>0.70208076339385261</v>
      </c>
    </row>
    <row r="170" spans="1:25">
      <c r="A170" s="14">
        <f>'a（自動）計算用'!D57</f>
        <v>62</v>
      </c>
      <c r="B170" s="156">
        <f>'a（自動）計算用'!F57</f>
        <v>629.74429918330588</v>
      </c>
      <c r="C170" s="156"/>
      <c r="D170" s="26">
        <f>'a（自動）計算用'!G57</f>
        <v>23.482632728549</v>
      </c>
      <c r="E170" s="26">
        <f t="shared" si="91"/>
        <v>25.094706596876279</v>
      </c>
      <c r="F170" s="26">
        <f t="shared" si="128"/>
        <v>11.117724790842242</v>
      </c>
      <c r="G170" s="26">
        <f t="shared" si="129"/>
        <v>53.26486426506132</v>
      </c>
      <c r="H170" s="26">
        <f t="shared" si="92"/>
        <v>32.816582303220009</v>
      </c>
      <c r="I170" s="26">
        <f t="shared" si="130"/>
        <v>32.391185680207691</v>
      </c>
      <c r="J170" s="27">
        <f t="shared" ref="J170:K170" si="160">J54</f>
        <v>0.36643473515329861</v>
      </c>
      <c r="K170" s="155">
        <f t="shared" si="160"/>
        <v>1780.7064874948126</v>
      </c>
      <c r="L170" s="27">
        <f t="shared" si="132"/>
        <v>592.18410192051931</v>
      </c>
      <c r="M170" s="155">
        <f>'a（自動）計算用'!L57</f>
        <v>0</v>
      </c>
      <c r="N170" s="155">
        <f t="shared" si="133"/>
        <v>629.74429918330588</v>
      </c>
      <c r="O170" s="26">
        <f t="shared" si="94"/>
        <v>25.094706596876279</v>
      </c>
      <c r="P170" s="26">
        <f t="shared" si="134"/>
        <v>11.117724790842242</v>
      </c>
      <c r="Q170" s="26">
        <f t="shared" si="95"/>
        <v>53.26486426506132</v>
      </c>
      <c r="R170" s="26">
        <f t="shared" si="96"/>
        <v>32.816582303220009</v>
      </c>
      <c r="S170" s="26">
        <f t="shared" si="135"/>
        <v>32.391185680207691</v>
      </c>
      <c r="T170" s="27">
        <f t="shared" si="136"/>
        <v>592.18410192051931</v>
      </c>
      <c r="U170" s="27">
        <f t="shared" si="137"/>
        <v>0</v>
      </c>
      <c r="V170" s="27">
        <f t="shared" si="138"/>
        <v>1666.4991605003329</v>
      </c>
      <c r="W170" s="27">
        <f t="shared" si="139"/>
        <v>838.82037306916516</v>
      </c>
      <c r="X170" s="15">
        <f t="shared" si="140"/>
        <v>0.70597248342189545</v>
      </c>
      <c r="Y170" s="15">
        <f t="shared" si="97"/>
        <v>0.70597248342189545</v>
      </c>
    </row>
    <row r="171" spans="1:25">
      <c r="A171" s="14">
        <f>'a（自動）計算用'!D58</f>
        <v>63</v>
      </c>
      <c r="B171" s="156">
        <f>'a（自動）計算用'!F58</f>
        <v>629.74429918330588</v>
      </c>
      <c r="C171" s="156"/>
      <c r="D171" s="26">
        <f>'a（自動）計算用'!G58</f>
        <v>23.679061554656627</v>
      </c>
      <c r="E171" s="26">
        <f t="shared" si="91"/>
        <v>25.094706596876279</v>
      </c>
      <c r="F171" s="26">
        <f t="shared" si="128"/>
        <v>11.208401846393382</v>
      </c>
      <c r="G171" s="26">
        <f t="shared" si="129"/>
        <v>53.755737798789575</v>
      </c>
      <c r="H171" s="26">
        <f t="shared" si="92"/>
        <v>32.96744956336515</v>
      </c>
      <c r="I171" s="26">
        <f t="shared" si="130"/>
        <v>32.54093856740738</v>
      </c>
      <c r="J171" s="27">
        <f t="shared" ref="J171:K171" si="161">J55</f>
        <v>0.37160983585071844</v>
      </c>
      <c r="K171" s="155">
        <f t="shared" si="161"/>
        <v>1773.5000684164386</v>
      </c>
      <c r="L171" s="27">
        <f t="shared" si="132"/>
        <v>602.51591079819161</v>
      </c>
      <c r="M171" s="155">
        <f>'a（自動）計算用'!L58</f>
        <v>0</v>
      </c>
      <c r="N171" s="155">
        <f t="shared" si="133"/>
        <v>629.74429918330588</v>
      </c>
      <c r="O171" s="26">
        <f t="shared" si="94"/>
        <v>25.094706596876279</v>
      </c>
      <c r="P171" s="26">
        <f t="shared" si="134"/>
        <v>11.208401846393382</v>
      </c>
      <c r="Q171" s="26">
        <f t="shared" si="95"/>
        <v>53.755737798789575</v>
      </c>
      <c r="R171" s="26">
        <f t="shared" si="96"/>
        <v>32.96744956336515</v>
      </c>
      <c r="S171" s="26">
        <f t="shared" si="135"/>
        <v>32.54093856740738</v>
      </c>
      <c r="T171" s="27">
        <f t="shared" si="136"/>
        <v>602.51591079819161</v>
      </c>
      <c r="U171" s="27">
        <f t="shared" si="137"/>
        <v>0</v>
      </c>
      <c r="V171" s="27">
        <f t="shared" si="138"/>
        <v>1647.6632517949647</v>
      </c>
      <c r="W171" s="27">
        <f t="shared" si="139"/>
        <v>848.89613261332408</v>
      </c>
      <c r="X171" s="15">
        <f t="shared" si="140"/>
        <v>0.70976399544117164</v>
      </c>
      <c r="Y171" s="15">
        <f t="shared" si="97"/>
        <v>0.70976399544117164</v>
      </c>
    </row>
    <row r="172" spans="1:25">
      <c r="A172" s="14">
        <f>'a（自動）計算用'!D59</f>
        <v>64</v>
      </c>
      <c r="B172" s="156">
        <f>'a（自動）計算用'!F59</f>
        <v>629.74429918330588</v>
      </c>
      <c r="C172" s="156"/>
      <c r="D172" s="26">
        <f>'a（自動）計算用'!G59</f>
        <v>23.872169055064809</v>
      </c>
      <c r="E172" s="26">
        <f t="shared" si="91"/>
        <v>25.094706596876279</v>
      </c>
      <c r="F172" s="26">
        <f t="shared" si="128"/>
        <v>11.297545684845385</v>
      </c>
      <c r="G172" s="26">
        <f t="shared" si="129"/>
        <v>54.236945170178288</v>
      </c>
      <c r="H172" s="26">
        <f t="shared" si="92"/>
        <v>33.114678821258174</v>
      </c>
      <c r="I172" s="26">
        <f t="shared" si="130"/>
        <v>32.68708147762085</v>
      </c>
      <c r="J172" s="27">
        <f t="shared" ref="J172:K172" si="162">J56</f>
        <v>0.37671912745539166</v>
      </c>
      <c r="K172" s="155">
        <f t="shared" si="162"/>
        <v>1766.4422820219431</v>
      </c>
      <c r="L172" s="27">
        <f t="shared" si="132"/>
        <v>612.74436586654349</v>
      </c>
      <c r="M172" s="155">
        <f>'a（自動）計算用'!L59</f>
        <v>0</v>
      </c>
      <c r="N172" s="155">
        <f t="shared" si="133"/>
        <v>629.74429918330588</v>
      </c>
      <c r="O172" s="26">
        <f t="shared" si="94"/>
        <v>25.094706596876279</v>
      </c>
      <c r="P172" s="26">
        <f t="shared" si="134"/>
        <v>11.297545684845385</v>
      </c>
      <c r="Q172" s="26">
        <f t="shared" si="95"/>
        <v>54.236945170178288</v>
      </c>
      <c r="R172" s="26">
        <f t="shared" si="96"/>
        <v>33.114678821258174</v>
      </c>
      <c r="S172" s="26">
        <f t="shared" si="135"/>
        <v>32.68708147762085</v>
      </c>
      <c r="T172" s="27">
        <f t="shared" si="136"/>
        <v>612.74436586654349</v>
      </c>
      <c r="U172" s="27">
        <f t="shared" si="137"/>
        <v>0</v>
      </c>
      <c r="V172" s="27">
        <f t="shared" si="138"/>
        <v>1629.5025399296285</v>
      </c>
      <c r="W172" s="27">
        <f t="shared" si="139"/>
        <v>858.83690124411373</v>
      </c>
      <c r="X172" s="15">
        <f t="shared" si="140"/>
        <v>0.71345835859977624</v>
      </c>
      <c r="Y172" s="15">
        <f t="shared" si="97"/>
        <v>0.71345835859977624</v>
      </c>
    </row>
    <row r="173" spans="1:25">
      <c r="A173" s="14">
        <f>'a（自動）計算用'!D60</f>
        <v>65</v>
      </c>
      <c r="B173" s="156">
        <f>'a（自動）計算用'!F60</f>
        <v>629.74429918330588</v>
      </c>
      <c r="C173" s="156"/>
      <c r="D173" s="26">
        <f>'a（自動）計算用'!G60</f>
        <v>24.062004667559098</v>
      </c>
      <c r="E173" s="26">
        <f t="shared" si="91"/>
        <v>25.094706596876279</v>
      </c>
      <c r="F173" s="26">
        <f t="shared" si="128"/>
        <v>11.385179128066685</v>
      </c>
      <c r="G173" s="26">
        <f t="shared" si="129"/>
        <v>54.70867398993061</v>
      </c>
      <c r="H173" s="26">
        <f t="shared" si="92"/>
        <v>33.258375417486654</v>
      </c>
      <c r="I173" s="26">
        <f t="shared" si="130"/>
        <v>32.829718901864226</v>
      </c>
      <c r="J173" s="27">
        <f t="shared" ref="J173:K173" si="163">J57</f>
        <v>0.38176268140209946</v>
      </c>
      <c r="K173" s="155">
        <f t="shared" si="163"/>
        <v>1759.5301821911498</v>
      </c>
      <c r="L173" s="27">
        <f t="shared" si="132"/>
        <v>622.86805323436272</v>
      </c>
      <c r="M173" s="155">
        <f>'a（自動）計算用'!L60</f>
        <v>0</v>
      </c>
      <c r="N173" s="155">
        <f t="shared" si="133"/>
        <v>629.74429918330588</v>
      </c>
      <c r="O173" s="26">
        <f t="shared" si="94"/>
        <v>25.094706596876279</v>
      </c>
      <c r="P173" s="26">
        <f t="shared" si="134"/>
        <v>11.385179128066685</v>
      </c>
      <c r="Q173" s="26">
        <f t="shared" si="95"/>
        <v>54.70867398993061</v>
      </c>
      <c r="R173" s="26">
        <f t="shared" si="96"/>
        <v>33.258375417486654</v>
      </c>
      <c r="S173" s="26">
        <f t="shared" si="135"/>
        <v>32.829718901864226</v>
      </c>
      <c r="T173" s="27">
        <f t="shared" si="136"/>
        <v>622.86805323436272</v>
      </c>
      <c r="U173" s="27">
        <f t="shared" si="137"/>
        <v>0</v>
      </c>
      <c r="V173" s="27">
        <f t="shared" si="138"/>
        <v>1611.9849656102199</v>
      </c>
      <c r="W173" s="27">
        <f t="shared" si="139"/>
        <v>868.64327048414577</v>
      </c>
      <c r="X173" s="15">
        <f t="shared" si="140"/>
        <v>0.71705851458125247</v>
      </c>
      <c r="Y173" s="15">
        <f t="shared" si="97"/>
        <v>0.71705851458125247</v>
      </c>
    </row>
    <row r="174" spans="1:25">
      <c r="A174" s="14">
        <f>'a（自動）計算用'!D61</f>
        <v>66</v>
      </c>
      <c r="B174" s="156">
        <f>'a（自動）計算用'!F61</f>
        <v>629.74429918330588</v>
      </c>
      <c r="C174" s="156"/>
      <c r="D174" s="26">
        <f>'a（自動）計算用'!G61</f>
        <v>24.248616950054153</v>
      </c>
      <c r="E174" s="26">
        <f t="shared" si="91"/>
        <v>25.094706596876279</v>
      </c>
      <c r="F174" s="26">
        <f t="shared" si="128"/>
        <v>11.471324591752639</v>
      </c>
      <c r="G174" s="26">
        <f t="shared" si="129"/>
        <v>55.171108061360584</v>
      </c>
      <c r="H174" s="26">
        <f t="shared" si="92"/>
        <v>33.398640583717579</v>
      </c>
      <c r="I174" s="26">
        <f t="shared" si="130"/>
        <v>32.968951256225942</v>
      </c>
      <c r="J174" s="27">
        <f t="shared" ref="J174:K174" si="164">J58</f>
        <v>0.3867406017209058</v>
      </c>
      <c r="K174" s="155">
        <f t="shared" si="164"/>
        <v>1752.7608708371167</v>
      </c>
      <c r="L174" s="27">
        <f t="shared" si="132"/>
        <v>632.8856886585279</v>
      </c>
      <c r="M174" s="155">
        <f>'a（自動）計算用'!L61</f>
        <v>0</v>
      </c>
      <c r="N174" s="155">
        <f t="shared" si="133"/>
        <v>629.74429918330588</v>
      </c>
      <c r="O174" s="26">
        <f t="shared" si="94"/>
        <v>25.094706596876279</v>
      </c>
      <c r="P174" s="26">
        <f t="shared" si="134"/>
        <v>11.471324591752639</v>
      </c>
      <c r="Q174" s="26">
        <f t="shared" si="95"/>
        <v>55.171108061360584</v>
      </c>
      <c r="R174" s="26">
        <f t="shared" si="96"/>
        <v>33.398640583717579</v>
      </c>
      <c r="S174" s="26">
        <f t="shared" si="135"/>
        <v>32.968951256225942</v>
      </c>
      <c r="T174" s="27">
        <f t="shared" si="136"/>
        <v>632.8856886585279</v>
      </c>
      <c r="U174" s="27">
        <f t="shared" si="137"/>
        <v>0</v>
      </c>
      <c r="V174" s="27">
        <f t="shared" si="138"/>
        <v>1595.0804516814767</v>
      </c>
      <c r="W174" s="27">
        <f t="shared" si="139"/>
        <v>878.31586965923486</v>
      </c>
      <c r="X174" s="15">
        <f t="shared" si="140"/>
        <v>0.72056729306743839</v>
      </c>
      <c r="Y174" s="15">
        <f t="shared" si="97"/>
        <v>0.72056729306743839</v>
      </c>
    </row>
    <row r="175" spans="1:25">
      <c r="A175" s="14">
        <f>'a（自動）計算用'!D62</f>
        <v>67</v>
      </c>
      <c r="B175" s="156">
        <f>'a（自動）計算用'!F62</f>
        <v>629.74429918330588</v>
      </c>
      <c r="C175" s="156"/>
      <c r="D175" s="26">
        <f>'a（自動）計算用'!G62</f>
        <v>24.432053616063651</v>
      </c>
      <c r="E175" s="26">
        <f t="shared" si="91"/>
        <v>25.094706596876279</v>
      </c>
      <c r="F175" s="26">
        <f t="shared" si="128"/>
        <v>11.556004101799425</v>
      </c>
      <c r="G175" s="26">
        <f t="shared" si="129"/>
        <v>55.624427439697882</v>
      </c>
      <c r="H175" s="26">
        <f t="shared" si="92"/>
        <v>33.53557165377844</v>
      </c>
      <c r="I175" s="26">
        <f t="shared" si="130"/>
        <v>33.104875091193527</v>
      </c>
      <c r="J175" s="27">
        <f t="shared" ref="J175:K175" si="165">J59</f>
        <v>0.3916530232846806</v>
      </c>
      <c r="K175" s="155">
        <f t="shared" si="165"/>
        <v>1746.131498616051</v>
      </c>
      <c r="L175" s="27">
        <f t="shared" si="132"/>
        <v>642.79611165339327</v>
      </c>
      <c r="M175" s="155">
        <f>'a（自動）計算用'!L62</f>
        <v>0</v>
      </c>
      <c r="N175" s="155">
        <f t="shared" si="133"/>
        <v>629.74429918330588</v>
      </c>
      <c r="O175" s="26">
        <f t="shared" si="94"/>
        <v>25.094706596876279</v>
      </c>
      <c r="P175" s="26">
        <f t="shared" si="134"/>
        <v>11.556004101799425</v>
      </c>
      <c r="Q175" s="26">
        <f t="shared" si="95"/>
        <v>55.624427439697882</v>
      </c>
      <c r="R175" s="26">
        <f t="shared" si="96"/>
        <v>33.53557165377844</v>
      </c>
      <c r="S175" s="26">
        <f t="shared" si="135"/>
        <v>33.104875091193527</v>
      </c>
      <c r="T175" s="27">
        <f t="shared" si="136"/>
        <v>642.79611165339327</v>
      </c>
      <c r="U175" s="27">
        <f t="shared" si="137"/>
        <v>0</v>
      </c>
      <c r="V175" s="27">
        <f t="shared" si="138"/>
        <v>1578.7607524584766</v>
      </c>
      <c r="W175" s="27">
        <f t="shared" si="139"/>
        <v>887.85536408262828</v>
      </c>
      <c r="X175" s="15">
        <f t="shared" si="140"/>
        <v>0.72398741693424229</v>
      </c>
      <c r="Y175" s="15">
        <f t="shared" si="97"/>
        <v>0.72398741693424229</v>
      </c>
    </row>
    <row r="176" spans="1:25">
      <c r="A176" s="14">
        <f>'a（自動）計算用'!D63</f>
        <v>68</v>
      </c>
      <c r="B176" s="156">
        <f>'a（自動）計算用'!F63</f>
        <v>629.74429918330588</v>
      </c>
      <c r="C176" s="156"/>
      <c r="D176" s="26">
        <f>'a（自動）計算用'!G63</f>
        <v>24.612361568920402</v>
      </c>
      <c r="E176" s="26">
        <f t="shared" si="91"/>
        <v>25.094706596876279</v>
      </c>
      <c r="F176" s="26">
        <f t="shared" si="128"/>
        <v>11.639239310101011</v>
      </c>
      <c r="G176" s="26">
        <f t="shared" si="129"/>
        <v>56.068808497457312</v>
      </c>
      <c r="H176" s="26">
        <f t="shared" si="92"/>
        <v>33.669262262323805</v>
      </c>
      <c r="I176" s="26">
        <f t="shared" si="130"/>
        <v>33.237583288669967</v>
      </c>
      <c r="J176" s="27">
        <f t="shared" ref="J176:K176" si="166">J60</f>
        <v>0.39650011018580045</v>
      </c>
      <c r="K176" s="155">
        <f t="shared" si="166"/>
        <v>1739.6392653846497</v>
      </c>
      <c r="L176" s="27">
        <f t="shared" si="132"/>
        <v>652.5982799341308</v>
      </c>
      <c r="M176" s="155">
        <f>'a（自動）計算用'!L63</f>
        <v>0</v>
      </c>
      <c r="N176" s="155">
        <f t="shared" si="133"/>
        <v>629.74429918330588</v>
      </c>
      <c r="O176" s="26">
        <f t="shared" si="94"/>
        <v>25.094706596876279</v>
      </c>
      <c r="P176" s="26">
        <f t="shared" si="134"/>
        <v>11.639239310101011</v>
      </c>
      <c r="Q176" s="26">
        <f t="shared" si="95"/>
        <v>56.068808497457312</v>
      </c>
      <c r="R176" s="26">
        <f t="shared" si="96"/>
        <v>33.669262262323805</v>
      </c>
      <c r="S176" s="26">
        <f t="shared" si="135"/>
        <v>33.237583288669967</v>
      </c>
      <c r="T176" s="27">
        <f t="shared" si="136"/>
        <v>652.5982799341308</v>
      </c>
      <c r="U176" s="27">
        <f t="shared" si="137"/>
        <v>0</v>
      </c>
      <c r="V176" s="27">
        <f t="shared" si="138"/>
        <v>1562.9993164557025</v>
      </c>
      <c r="W176" s="27">
        <f t="shared" si="139"/>
        <v>897.26245337352907</v>
      </c>
      <c r="X176" s="15">
        <f t="shared" si="140"/>
        <v>0.7273215071916701</v>
      </c>
      <c r="Y176" s="15">
        <f t="shared" si="97"/>
        <v>0.7273215071916701</v>
      </c>
    </row>
    <row r="177" spans="1:25">
      <c r="A177" s="14">
        <f>'a（自動）計算用'!D64</f>
        <v>69</v>
      </c>
      <c r="B177" s="156">
        <f>'a（自動）計算用'!F64</f>
        <v>629.74429918330588</v>
      </c>
      <c r="C177" s="156"/>
      <c r="D177" s="26">
        <f>'a（自動）計算用'!G64</f>
        <v>24.789586934717246</v>
      </c>
      <c r="E177" s="26">
        <f t="shared" si="91"/>
        <v>25.094706596876279</v>
      </c>
      <c r="F177" s="26">
        <f t="shared" si="128"/>
        <v>11.72105150975559</v>
      </c>
      <c r="G177" s="26">
        <f t="shared" si="129"/>
        <v>56.504423994600558</v>
      </c>
      <c r="H177" s="26">
        <f t="shared" si="92"/>
        <v>33.79980253186897</v>
      </c>
      <c r="I177" s="26">
        <f t="shared" si="130"/>
        <v>33.367165247454125</v>
      </c>
      <c r="J177" s="27">
        <f t="shared" ref="J177:K177" si="167">J61</f>
        <v>0.40128205422956603</v>
      </c>
      <c r="K177" s="155">
        <f t="shared" si="167"/>
        <v>1733.2814204390702</v>
      </c>
      <c r="L177" s="27">
        <f t="shared" si="132"/>
        <v>662.29126416978283</v>
      </c>
      <c r="M177" s="155">
        <f>'a（自動）計算用'!L64</f>
        <v>0</v>
      </c>
      <c r="N177" s="155">
        <f t="shared" si="133"/>
        <v>629.74429918330588</v>
      </c>
      <c r="O177" s="26">
        <f t="shared" si="94"/>
        <v>25.094706596876279</v>
      </c>
      <c r="P177" s="26">
        <f t="shared" si="134"/>
        <v>11.72105150975559</v>
      </c>
      <c r="Q177" s="26">
        <f t="shared" si="95"/>
        <v>56.504423994600558</v>
      </c>
      <c r="R177" s="26">
        <f t="shared" si="96"/>
        <v>33.79980253186897</v>
      </c>
      <c r="S177" s="26">
        <f t="shared" si="135"/>
        <v>33.367165247454125</v>
      </c>
      <c r="T177" s="27">
        <f t="shared" si="136"/>
        <v>662.29126416978283</v>
      </c>
      <c r="U177" s="27">
        <f t="shared" si="137"/>
        <v>0</v>
      </c>
      <c r="V177" s="27">
        <f t="shared" si="138"/>
        <v>1547.7711611569619</v>
      </c>
      <c r="W177" s="27">
        <f t="shared" si="139"/>
        <v>906.53786989545745</v>
      </c>
      <c r="X177" s="15">
        <f t="shared" si="140"/>
        <v>0.7305720876792039</v>
      </c>
      <c r="Y177" s="15">
        <f t="shared" si="97"/>
        <v>0.7305720876792039</v>
      </c>
    </row>
    <row r="178" spans="1:25">
      <c r="A178" s="14">
        <f>'a（自動）計算用'!D65</f>
        <v>70</v>
      </c>
      <c r="B178" s="156">
        <f>'a（自動）計算用'!F65</f>
        <v>629.74429918330588</v>
      </c>
      <c r="C178" s="156"/>
      <c r="D178" s="26">
        <f>'a（自動）計算用'!G65</f>
        <v>24.963775093944498</v>
      </c>
      <c r="E178" s="26">
        <f t="shared" si="91"/>
        <v>25.094706596876279</v>
      </c>
      <c r="F178" s="26">
        <f t="shared" si="128"/>
        <v>11.801461649670319</v>
      </c>
      <c r="G178" s="26">
        <f t="shared" si="129"/>
        <v>56.931443152379906</v>
      </c>
      <c r="H178" s="26">
        <f t="shared" si="92"/>
        <v>33.927279248918325</v>
      </c>
      <c r="I178" s="26">
        <f t="shared" si="130"/>
        <v>33.493707057907173</v>
      </c>
      <c r="J178" s="27">
        <f t="shared" ref="J178:K178" si="168">J62</f>
        <v>0.40599907353293513</v>
      </c>
      <c r="K178" s="155">
        <f t="shared" si="168"/>
        <v>1727.055262565857</v>
      </c>
      <c r="L178" s="27">
        <f t="shared" si="132"/>
        <v>671.87424302319732</v>
      </c>
      <c r="M178" s="155">
        <f>'a（自動）計算用'!L65</f>
        <v>0</v>
      </c>
      <c r="N178" s="155">
        <f t="shared" si="133"/>
        <v>629.74429918330588</v>
      </c>
      <c r="O178" s="26">
        <f t="shared" si="94"/>
        <v>25.094706596876279</v>
      </c>
      <c r="P178" s="26">
        <f t="shared" si="134"/>
        <v>11.801461649670319</v>
      </c>
      <c r="Q178" s="26">
        <f t="shared" si="95"/>
        <v>56.931443152379906</v>
      </c>
      <c r="R178" s="26">
        <f t="shared" si="96"/>
        <v>33.927279248918325</v>
      </c>
      <c r="S178" s="26">
        <f t="shared" si="135"/>
        <v>33.493707057907173</v>
      </c>
      <c r="T178" s="27">
        <f t="shared" si="136"/>
        <v>671.87424302319732</v>
      </c>
      <c r="U178" s="27">
        <f t="shared" si="137"/>
        <v>0</v>
      </c>
      <c r="V178" s="27">
        <f t="shared" si="138"/>
        <v>1533.0527586235178</v>
      </c>
      <c r="W178" s="27">
        <f t="shared" si="139"/>
        <v>915.68237730116368</v>
      </c>
      <c r="X178" s="15">
        <f t="shared" si="140"/>
        <v>0.73374158952741431</v>
      </c>
      <c r="Y178" s="15">
        <f t="shared" si="97"/>
        <v>0.73374158952741431</v>
      </c>
    </row>
    <row r="179" spans="1:25">
      <c r="A179" s="14">
        <f>'a（自動）計算用'!D66</f>
        <v>71</v>
      </c>
      <c r="B179" s="156">
        <f>'a（自動）計算用'!F66</f>
        <v>629.74429918330588</v>
      </c>
      <c r="C179" s="156"/>
      <c r="D179" s="26">
        <f>'a（自動）計算用'!G66</f>
        <v>25.134970711804797</v>
      </c>
      <c r="E179" s="26">
        <f t="shared" si="91"/>
        <v>25.094706596876279</v>
      </c>
      <c r="F179" s="26">
        <f t="shared" si="128"/>
        <v>11.880490348555504</v>
      </c>
      <c r="G179" s="26">
        <f t="shared" si="129"/>
        <v>57.350031729891725</v>
      </c>
      <c r="H179" s="26">
        <f t="shared" si="92"/>
        <v>34.051776029864797</v>
      </c>
      <c r="I179" s="26">
        <f t="shared" si="130"/>
        <v>33.617291666475218</v>
      </c>
      <c r="J179" s="27">
        <f t="shared" ref="J179:K179" si="169">J63</f>
        <v>0.41065141121811832</v>
      </c>
      <c r="K179" s="155">
        <f t="shared" si="169"/>
        <v>1720.9581399317719</v>
      </c>
      <c r="L179" s="27">
        <f t="shared" si="132"/>
        <v>681.34649845633055</v>
      </c>
      <c r="M179" s="155">
        <f>'a（自動）計算用'!L66</f>
        <v>0</v>
      </c>
      <c r="N179" s="155">
        <f t="shared" si="133"/>
        <v>629.74429918330588</v>
      </c>
      <c r="O179" s="26">
        <f t="shared" si="94"/>
        <v>25.094706596876279</v>
      </c>
      <c r="P179" s="26">
        <f t="shared" si="134"/>
        <v>11.880490348555504</v>
      </c>
      <c r="Q179" s="26">
        <f t="shared" si="95"/>
        <v>57.350031729891725</v>
      </c>
      <c r="R179" s="26">
        <f t="shared" si="96"/>
        <v>34.051776029864797</v>
      </c>
      <c r="S179" s="26">
        <f t="shared" si="135"/>
        <v>33.617291666475218</v>
      </c>
      <c r="T179" s="27">
        <f t="shared" si="136"/>
        <v>681.34649845633055</v>
      </c>
      <c r="U179" s="27">
        <f t="shared" si="137"/>
        <v>0</v>
      </c>
      <c r="V179" s="27">
        <f t="shared" si="138"/>
        <v>1518.821930872582</v>
      </c>
      <c r="W179" s="27">
        <f t="shared" si="139"/>
        <v>924.69676917184916</v>
      </c>
      <c r="X179" s="15">
        <f t="shared" si="140"/>
        <v>0.73683235539639536</v>
      </c>
      <c r="Y179" s="15">
        <f t="shared" si="97"/>
        <v>0.73683235539639536</v>
      </c>
    </row>
    <row r="180" spans="1:25">
      <c r="A180" s="14">
        <f>'a（自動）計算用'!D67</f>
        <v>72</v>
      </c>
      <c r="B180" s="156">
        <f>'a（自動）計算用'!F67</f>
        <v>629.74429918330588</v>
      </c>
      <c r="C180" s="156"/>
      <c r="D180" s="26">
        <f>'a（自動）計算用'!G67</f>
        <v>25.303217767191139</v>
      </c>
      <c r="E180" s="26">
        <f t="shared" si="91"/>
        <v>25.094706596876279</v>
      </c>
      <c r="F180" s="26">
        <f t="shared" si="128"/>
        <v>11.958157908301668</v>
      </c>
      <c r="G180" s="26">
        <f t="shared" si="129"/>
        <v>57.760352102491815</v>
      </c>
      <c r="H180" s="26">
        <f t="shared" si="92"/>
        <v>34.173373477289609</v>
      </c>
      <c r="I180" s="26">
        <f t="shared" si="130"/>
        <v>33.737999030692364</v>
      </c>
      <c r="J180" s="27">
        <f t="shared" ref="J180:K180" si="170">J64</f>
        <v>0.41523933419146075</v>
      </c>
      <c r="K180" s="155">
        <f t="shared" si="170"/>
        <v>1714.9874498364118</v>
      </c>
      <c r="L180" s="27">
        <f t="shared" si="132"/>
        <v>690.70741128070142</v>
      </c>
      <c r="M180" s="155">
        <f>'a（自動）計算用'!L67</f>
        <v>0</v>
      </c>
      <c r="N180" s="155">
        <f t="shared" si="133"/>
        <v>629.74429918330588</v>
      </c>
      <c r="O180" s="26">
        <f t="shared" si="94"/>
        <v>25.094706596876279</v>
      </c>
      <c r="P180" s="26">
        <f t="shared" si="134"/>
        <v>11.958157908301668</v>
      </c>
      <c r="Q180" s="26">
        <f t="shared" si="95"/>
        <v>57.760352102491815</v>
      </c>
      <c r="R180" s="26">
        <f t="shared" si="96"/>
        <v>34.173373477289609</v>
      </c>
      <c r="S180" s="26">
        <f t="shared" si="135"/>
        <v>33.737999030692364</v>
      </c>
      <c r="T180" s="27">
        <f t="shared" si="136"/>
        <v>690.70741128070142</v>
      </c>
      <c r="U180" s="27">
        <f t="shared" si="137"/>
        <v>0</v>
      </c>
      <c r="V180" s="27">
        <f t="shared" si="138"/>
        <v>1505.0577540764048</v>
      </c>
      <c r="W180" s="27">
        <f t="shared" si="139"/>
        <v>933.58186773942805</v>
      </c>
      <c r="X180" s="15">
        <f t="shared" si="140"/>
        <v>0.7398466435013118</v>
      </c>
      <c r="Y180" s="15">
        <f t="shared" si="97"/>
        <v>0.7398466435013118</v>
      </c>
    </row>
    <row r="181" spans="1:25">
      <c r="A181" s="14">
        <f>'a（自動）計算用'!D68</f>
        <v>73</v>
      </c>
      <c r="B181" s="156">
        <f>'a（自動）計算用'!F68</f>
        <v>629.74429918330588</v>
      </c>
      <c r="C181" s="156"/>
      <c r="D181" s="26">
        <f>'a（自動）計算用'!G68</f>
        <v>25.468559580319468</v>
      </c>
      <c r="E181" s="26">
        <f t="shared" si="91"/>
        <v>25.094706596876279</v>
      </c>
      <c r="F181" s="26">
        <f t="shared" si="128"/>
        <v>12.034484326735535</v>
      </c>
      <c r="G181" s="26">
        <f t="shared" si="129"/>
        <v>58.162563341339435</v>
      </c>
      <c r="H181" s="26">
        <f t="shared" si="92"/>
        <v>34.292149327249895</v>
      </c>
      <c r="I181" s="26">
        <f t="shared" si="130"/>
        <v>33.855906265246709</v>
      </c>
      <c r="J181" s="27">
        <f t="shared" ref="J181:K181" si="171">J65</f>
        <v>0.41976313199888876</v>
      </c>
      <c r="K181" s="155">
        <f t="shared" si="171"/>
        <v>1709.1406383487185</v>
      </c>
      <c r="L181" s="27">
        <f t="shared" si="132"/>
        <v>699.95645693411223</v>
      </c>
      <c r="M181" s="155">
        <f>'a（自動）計算用'!L68</f>
        <v>0</v>
      </c>
      <c r="N181" s="155">
        <f t="shared" si="133"/>
        <v>629.74429918330588</v>
      </c>
      <c r="O181" s="26">
        <f t="shared" si="94"/>
        <v>25.094706596876279</v>
      </c>
      <c r="P181" s="26">
        <f t="shared" si="134"/>
        <v>12.034484326735535</v>
      </c>
      <c r="Q181" s="26">
        <f t="shared" si="95"/>
        <v>58.162563341339435</v>
      </c>
      <c r="R181" s="26">
        <f t="shared" si="96"/>
        <v>34.292149327249895</v>
      </c>
      <c r="S181" s="26">
        <f t="shared" si="135"/>
        <v>33.855906265246709</v>
      </c>
      <c r="T181" s="27">
        <f t="shared" si="136"/>
        <v>699.95645693411223</v>
      </c>
      <c r="U181" s="27">
        <f t="shared" si="137"/>
        <v>0</v>
      </c>
      <c r="V181" s="27">
        <f t="shared" si="138"/>
        <v>1491.7404707356877</v>
      </c>
      <c r="W181" s="27">
        <f t="shared" si="139"/>
        <v>942.33852268157534</v>
      </c>
      <c r="X181" s="15">
        <f t="shared" si="140"/>
        <v>0.74278663143503243</v>
      </c>
      <c r="Y181" s="15">
        <f t="shared" si="97"/>
        <v>0.74278663143503243</v>
      </c>
    </row>
    <row r="182" spans="1:25">
      <c r="A182" s="14">
        <f>'a（自動）計算用'!D69</f>
        <v>74</v>
      </c>
      <c r="B182" s="156">
        <f>'a（自動）計算用'!F69</f>
        <v>629.74429918330588</v>
      </c>
      <c r="C182" s="156"/>
      <c r="D182" s="26">
        <f>'a（自動）計算用'!G69</f>
        <v>25.631038839011826</v>
      </c>
      <c r="E182" s="26">
        <f t="shared" si="91"/>
        <v>25.094706596876279</v>
      </c>
      <c r="F182" s="26">
        <f t="shared" ref="F182:F213" si="172">$AB$11+$AB$12*D182+$AB$13*E182*D182/100</f>
        <v>12.109489309753059</v>
      </c>
      <c r="G182" s="26">
        <f t="shared" ref="G182:G213" si="173">L182/F182</f>
        <v>58.55682129343348</v>
      </c>
      <c r="H182" s="26">
        <f t="shared" si="92"/>
        <v>34.408178588101492</v>
      </c>
      <c r="I182" s="26">
        <f t="shared" ref="I182:I213" si="174">$AB$15+$AB$16*H182+$AB$17*E182*D182/100</f>
        <v>33.971087779651768</v>
      </c>
      <c r="J182" s="27">
        <f t="shared" ref="J182:K182" si="175">J66</f>
        <v>0.42422311574994404</v>
      </c>
      <c r="K182" s="155">
        <f t="shared" si="175"/>
        <v>1703.41519984608</v>
      </c>
      <c r="L182" s="27">
        <f t="shared" ref="L182:L213" si="176">($AB$2*D182^$AB$3+$AB$4*D182^$AB$5/B182)^-1</f>
        <v>709.09320146595303</v>
      </c>
      <c r="M182" s="155">
        <f>'a（自動）計算用'!L69</f>
        <v>0</v>
      </c>
      <c r="N182" s="155">
        <f t="shared" ref="N182:N213" si="177">B182-M182</f>
        <v>629.74429918330588</v>
      </c>
      <c r="O182" s="26">
        <f t="shared" si="94"/>
        <v>25.094706596876279</v>
      </c>
      <c r="P182" s="26">
        <f t="shared" ref="P182:P213" si="178">$AB$11+$AB$12*D182+$AB$13*O182*D182/100</f>
        <v>12.109489309753059</v>
      </c>
      <c r="Q182" s="26">
        <f t="shared" si="95"/>
        <v>58.55682129343348</v>
      </c>
      <c r="R182" s="26">
        <f t="shared" si="96"/>
        <v>34.408178588101492</v>
      </c>
      <c r="S182" s="26">
        <f t="shared" ref="S182:S213" si="179">$AB$15+$AB$16*R182+$AB$17*O182*D182/100</f>
        <v>33.971087779651768</v>
      </c>
      <c r="T182" s="27">
        <f t="shared" ref="T182:T213" si="180">($AB$2*D182^$AB$3+$AB$4*D182^$AB$5/N182)^-1</f>
        <v>709.09320146595303</v>
      </c>
      <c r="U182" s="27">
        <f t="shared" ref="U182:U213" si="181">L182-T182</f>
        <v>0</v>
      </c>
      <c r="V182" s="27">
        <f t="shared" ref="V182:V213" si="182">$AB$22*D182^$AB$21</f>
        <v>1478.8514090722115</v>
      </c>
      <c r="W182" s="27">
        <f t="shared" ref="W182:W213" si="183">($AB$2*D182^$AB$3+$AB$4*D182^$AB$5/V182)^-1</f>
        <v>950.96760998016168</v>
      </c>
      <c r="X182" s="15">
        <f t="shared" ref="X182:X213" si="184">L182/W182</f>
        <v>0.74565441979747926</v>
      </c>
      <c r="Y182" s="15">
        <f t="shared" si="97"/>
        <v>0.74565441979747926</v>
      </c>
    </row>
    <row r="183" spans="1:25">
      <c r="A183" s="14">
        <f>'a（自動）計算用'!D70</f>
        <v>75</v>
      </c>
      <c r="B183" s="156">
        <f>'a（自動）計算用'!F70</f>
        <v>629.74429918330588</v>
      </c>
      <c r="C183" s="156"/>
      <c r="D183" s="26">
        <f>'a（自動）計算用'!G70</f>
        <v>25.790697623631363</v>
      </c>
      <c r="E183" s="26">
        <f t="shared" ref="E183:E228" si="185">SQRT(B183)</f>
        <v>25.094706596876279</v>
      </c>
      <c r="F183" s="26">
        <f t="shared" si="172"/>
        <v>12.183192282830143</v>
      </c>
      <c r="G183" s="26">
        <f t="shared" si="173"/>
        <v>58.943278661596651</v>
      </c>
      <c r="H183" s="26">
        <f t="shared" ref="H183:H228" si="186">200*SQRT(G183/(PI()*B183))</f>
        <v>34.521533671368665</v>
      </c>
      <c r="I183" s="26">
        <f t="shared" si="174"/>
        <v>34.083615408031037</v>
      </c>
      <c r="J183" s="27">
        <f t="shared" ref="J183:K183" si="187">J67</f>
        <v>0.4286196171031697</v>
      </c>
      <c r="K183" s="155">
        <f t="shared" si="187"/>
        <v>1697.8086764724565</v>
      </c>
      <c r="L183" s="27">
        <f t="shared" si="176"/>
        <v>718.11729771467094</v>
      </c>
      <c r="M183" s="155">
        <f>'a（自動）計算用'!L70</f>
        <v>0</v>
      </c>
      <c r="N183" s="155">
        <f t="shared" si="177"/>
        <v>629.74429918330588</v>
      </c>
      <c r="O183" s="26">
        <f t="shared" ref="O183:O228" si="188">SQRT(N183)</f>
        <v>25.094706596876279</v>
      </c>
      <c r="P183" s="26">
        <f t="shared" si="178"/>
        <v>12.183192282830143</v>
      </c>
      <c r="Q183" s="26">
        <f t="shared" ref="Q183:Q228" si="189">T183/P183</f>
        <v>58.943278661596651</v>
      </c>
      <c r="R183" s="26">
        <f t="shared" ref="R183:R228" si="190">200*SQRT(Q183/(PI()*N183))</f>
        <v>34.521533671368665</v>
      </c>
      <c r="S183" s="26">
        <f t="shared" si="179"/>
        <v>34.083615408031037</v>
      </c>
      <c r="T183" s="27">
        <f t="shared" si="180"/>
        <v>718.11729771467094</v>
      </c>
      <c r="U183" s="27">
        <f t="shared" si="181"/>
        <v>0</v>
      </c>
      <c r="V183" s="27">
        <f t="shared" si="182"/>
        <v>1466.3729089656947</v>
      </c>
      <c r="W183" s="27">
        <f t="shared" si="183"/>
        <v>959.47003083458196</v>
      </c>
      <c r="X183" s="15">
        <f t="shared" si="184"/>
        <v>0.74845203564099483</v>
      </c>
      <c r="Y183" s="15">
        <f t="shared" ref="Y183:Y228" si="191">T183/W183</f>
        <v>0.74845203564099483</v>
      </c>
    </row>
    <row r="184" spans="1:25">
      <c r="A184" s="14">
        <f>'a（自動）計算用'!D71</f>
        <v>76</v>
      </c>
      <c r="B184" s="156">
        <f>'a（自動）計算用'!F71</f>
        <v>629.74429918330588</v>
      </c>
      <c r="C184" s="156"/>
      <c r="D184" s="26">
        <f>'a（自動）計算用'!G71</f>
        <v>25.947577430675342</v>
      </c>
      <c r="E184" s="26">
        <f t="shared" si="185"/>
        <v>25.094706596876279</v>
      </c>
      <c r="F184" s="26">
        <f t="shared" si="172"/>
        <v>12.255612401913808</v>
      </c>
      <c r="G184" s="26">
        <f t="shared" si="173"/>
        <v>59.32208508394023</v>
      </c>
      <c r="H184" s="26">
        <f t="shared" si="186"/>
        <v>34.6322845151387</v>
      </c>
      <c r="I184" s="26">
        <f t="shared" si="174"/>
        <v>34.193558531489465</v>
      </c>
      <c r="J184" s="27">
        <f t="shared" ref="J184:K184" si="192">J68</f>
        <v>0.43295298730626774</v>
      </c>
      <c r="K184" s="155">
        <f t="shared" si="192"/>
        <v>1692.3186575300394</v>
      </c>
      <c r="L184" s="27">
        <f t="shared" si="176"/>
        <v>727.02848166212402</v>
      </c>
      <c r="M184" s="155">
        <f>'a（自動）計算用'!L71</f>
        <v>170</v>
      </c>
      <c r="N184" s="155">
        <f t="shared" si="177"/>
        <v>459.74429918330588</v>
      </c>
      <c r="O184" s="26">
        <f t="shared" si="188"/>
        <v>21.441648704875888</v>
      </c>
      <c r="P184" s="26">
        <f t="shared" si="178"/>
        <v>12.078781956545845</v>
      </c>
      <c r="Q184" s="26">
        <f t="shared" si="189"/>
        <v>51.786830159586032</v>
      </c>
      <c r="R184" s="26">
        <f t="shared" si="190"/>
        <v>37.870980329653484</v>
      </c>
      <c r="S184" s="26">
        <f t="shared" si="179"/>
        <v>37.401817636963443</v>
      </c>
      <c r="T184" s="27">
        <f t="shared" si="180"/>
        <v>625.52182971831189</v>
      </c>
      <c r="U184" s="27">
        <f t="shared" si="181"/>
        <v>101.50665194381213</v>
      </c>
      <c r="V184" s="27">
        <f t="shared" si="182"/>
        <v>1454.288253830676</v>
      </c>
      <c r="W184" s="27">
        <f t="shared" si="183"/>
        <v>967.84671062227108</v>
      </c>
      <c r="X184" s="15">
        <f t="shared" si="184"/>
        <v>0.75118143574067175</v>
      </c>
      <c r="Y184" s="15">
        <f t="shared" si="191"/>
        <v>0.64630258371817628</v>
      </c>
    </row>
    <row r="185" spans="1:25">
      <c r="A185" s="14">
        <f>'a（自動）計算用'!D72</f>
        <v>77</v>
      </c>
      <c r="B185" s="156">
        <f>'a（自動）計算用'!F72</f>
        <v>459.74429918330588</v>
      </c>
      <c r="C185" s="156"/>
      <c r="D185" s="26">
        <f>'a（自動）計算用'!G72</f>
        <v>26.101719195036921</v>
      </c>
      <c r="E185" s="26">
        <f t="shared" si="185"/>
        <v>21.441648704875888</v>
      </c>
      <c r="F185" s="26">
        <f t="shared" si="172"/>
        <v>12.148887655839196</v>
      </c>
      <c r="G185" s="26">
        <f t="shared" si="173"/>
        <v>52.144072714340183</v>
      </c>
      <c r="H185" s="26">
        <f t="shared" si="186"/>
        <v>38.00137906004101</v>
      </c>
      <c r="I185" s="26">
        <f t="shared" si="174"/>
        <v>37.531222156478862</v>
      </c>
      <c r="J185" s="27">
        <f t="shared" ref="J185:K185" si="193">J69</f>
        <v>0.43722359628508134</v>
      </c>
      <c r="K185" s="155">
        <f t="shared" si="193"/>
        <v>1686.9427788171449</v>
      </c>
      <c r="L185" s="27">
        <f t="shared" si="176"/>
        <v>633.49248132442892</v>
      </c>
      <c r="M185" s="155">
        <f>'a（自動）計算用'!L72</f>
        <v>0</v>
      </c>
      <c r="N185" s="155">
        <f t="shared" si="177"/>
        <v>459.74429918330588</v>
      </c>
      <c r="O185" s="26">
        <f t="shared" si="188"/>
        <v>21.441648704875888</v>
      </c>
      <c r="P185" s="26">
        <f t="shared" si="178"/>
        <v>12.148887655839196</v>
      </c>
      <c r="Q185" s="26">
        <f t="shared" si="189"/>
        <v>52.144072714340183</v>
      </c>
      <c r="R185" s="26">
        <f t="shared" si="190"/>
        <v>38.00137906004101</v>
      </c>
      <c r="S185" s="26">
        <f t="shared" si="179"/>
        <v>37.531222156478862</v>
      </c>
      <c r="T185" s="27">
        <f t="shared" si="180"/>
        <v>633.49248132442892</v>
      </c>
      <c r="U185" s="27">
        <f t="shared" si="181"/>
        <v>0</v>
      </c>
      <c r="V185" s="27">
        <f t="shared" si="182"/>
        <v>1442.5816078917658</v>
      </c>
      <c r="W185" s="27">
        <f t="shared" si="183"/>
        <v>976.09859789950372</v>
      </c>
      <c r="X185" s="15">
        <f t="shared" si="184"/>
        <v>0.64900460126431969</v>
      </c>
      <c r="Y185" s="15">
        <f t="shared" si="191"/>
        <v>0.64900460126431969</v>
      </c>
    </row>
    <row r="186" spans="1:25">
      <c r="A186" s="14">
        <f>'a（自動）計算用'!D73</f>
        <v>78</v>
      </c>
      <c r="B186" s="156">
        <f>'a（自動）計算用'!F73</f>
        <v>459.74429918330588</v>
      </c>
      <c r="C186" s="156"/>
      <c r="D186" s="26">
        <f>'a（自動）計算用'!G73</f>
        <v>26.253163310951148</v>
      </c>
      <c r="E186" s="26">
        <f t="shared" si="185"/>
        <v>21.441648704875888</v>
      </c>
      <c r="F186" s="26">
        <f t="shared" si="172"/>
        <v>12.217766429181411</v>
      </c>
      <c r="G186" s="26">
        <f t="shared" si="173"/>
        <v>52.494526884473359</v>
      </c>
      <c r="H186" s="26">
        <f t="shared" si="186"/>
        <v>38.128866607601736</v>
      </c>
      <c r="I186" s="26">
        <f t="shared" si="174"/>
        <v>37.657738206911304</v>
      </c>
      <c r="J186" s="27">
        <f t="shared" ref="J186:K186" si="194">J70</f>
        <v>0.44143183177603784</v>
      </c>
      <c r="K186" s="155">
        <f t="shared" si="194"/>
        <v>1681.6787219234764</v>
      </c>
      <c r="L186" s="27">
        <f t="shared" si="176"/>
        <v>641.36586828487964</v>
      </c>
      <c r="M186" s="155">
        <f>'a（自動）計算用'!L73</f>
        <v>0</v>
      </c>
      <c r="N186" s="155">
        <f t="shared" si="177"/>
        <v>459.74429918330588</v>
      </c>
      <c r="O186" s="26">
        <f t="shared" si="188"/>
        <v>21.441648704875888</v>
      </c>
      <c r="P186" s="26">
        <f t="shared" si="178"/>
        <v>12.217766429181411</v>
      </c>
      <c r="Q186" s="26">
        <f t="shared" si="189"/>
        <v>52.494526884473359</v>
      </c>
      <c r="R186" s="26">
        <f t="shared" si="190"/>
        <v>38.128866607601736</v>
      </c>
      <c r="S186" s="26">
        <f t="shared" si="179"/>
        <v>37.657738206911304</v>
      </c>
      <c r="T186" s="27">
        <f t="shared" si="180"/>
        <v>641.36586828487964</v>
      </c>
      <c r="U186" s="27">
        <f t="shared" si="181"/>
        <v>0</v>
      </c>
      <c r="V186" s="27">
        <f t="shared" si="182"/>
        <v>1431.2379583709035</v>
      </c>
      <c r="W186" s="27">
        <f t="shared" si="183"/>
        <v>984.22666343629305</v>
      </c>
      <c r="X186" s="15">
        <f t="shared" si="184"/>
        <v>0.6516444759235015</v>
      </c>
      <c r="Y186" s="15">
        <f t="shared" si="191"/>
        <v>0.6516444759235015</v>
      </c>
    </row>
    <row r="187" spans="1:25">
      <c r="A187" s="14">
        <f>'a（自動）計算用'!D74</f>
        <v>79</v>
      </c>
      <c r="B187" s="156">
        <f>'a（自動）計算用'!F74</f>
        <v>459.74429918330588</v>
      </c>
      <c r="C187" s="156"/>
      <c r="D187" s="26">
        <f>'a（自動）計算用'!G74</f>
        <v>26.401949651644856</v>
      </c>
      <c r="E187" s="26">
        <f t="shared" si="185"/>
        <v>21.441648704875888</v>
      </c>
      <c r="F187" s="26">
        <f t="shared" si="172"/>
        <v>12.285436411439843</v>
      </c>
      <c r="G187" s="26">
        <f t="shared" si="173"/>
        <v>52.838309370957653</v>
      </c>
      <c r="H187" s="26">
        <f t="shared" si="186"/>
        <v>38.253514322894908</v>
      </c>
      <c r="I187" s="26">
        <f t="shared" si="174"/>
        <v>37.781436563853141</v>
      </c>
      <c r="J187" s="27">
        <f t="shared" ref="J187:K187" si="195">J71</f>
        <v>0.44557809849722252</v>
      </c>
      <c r="K187" s="155">
        <f t="shared" si="195"/>
        <v>1676.5242134924715</v>
      </c>
      <c r="L187" s="27">
        <f t="shared" si="176"/>
        <v>649.14168986488619</v>
      </c>
      <c r="M187" s="155">
        <f>'a（自動）計算用'!L74</f>
        <v>0</v>
      </c>
      <c r="N187" s="155">
        <f t="shared" si="177"/>
        <v>459.74429918330588</v>
      </c>
      <c r="O187" s="26">
        <f t="shared" si="188"/>
        <v>21.441648704875888</v>
      </c>
      <c r="P187" s="26">
        <f t="shared" si="178"/>
        <v>12.285436411439843</v>
      </c>
      <c r="Q187" s="26">
        <f t="shared" si="189"/>
        <v>52.838309370957653</v>
      </c>
      <c r="R187" s="26">
        <f t="shared" si="190"/>
        <v>38.253514322894908</v>
      </c>
      <c r="S187" s="26">
        <f t="shared" si="179"/>
        <v>37.781436563853141</v>
      </c>
      <c r="T187" s="27">
        <f t="shared" si="180"/>
        <v>649.14168986488619</v>
      </c>
      <c r="U187" s="27">
        <f t="shared" si="181"/>
        <v>0</v>
      </c>
      <c r="V187" s="27">
        <f t="shared" si="182"/>
        <v>1420.2430621493911</v>
      </c>
      <c r="W187" s="27">
        <f t="shared" si="183"/>
        <v>992.23189927989199</v>
      </c>
      <c r="X187" s="15">
        <f t="shared" si="184"/>
        <v>0.65422376597244858</v>
      </c>
      <c r="Y187" s="15">
        <f t="shared" si="191"/>
        <v>0.65422376597244858</v>
      </c>
    </row>
    <row r="188" spans="1:25">
      <c r="A188" s="14">
        <f>'a（自動）計算用'!D75</f>
        <v>80</v>
      </c>
      <c r="B188" s="156">
        <f>'a（自動）計算用'!F75</f>
        <v>459.74429918330588</v>
      </c>
      <c r="C188" s="156"/>
      <c r="D188" s="26">
        <f>'a（自動）計算用'!G75</f>
        <v>26.548117587714231</v>
      </c>
      <c r="E188" s="26">
        <f t="shared" si="185"/>
        <v>21.441648704875888</v>
      </c>
      <c r="F188" s="26">
        <f t="shared" si="172"/>
        <v>12.351915508878824</v>
      </c>
      <c r="G188" s="26">
        <f t="shared" si="173"/>
        <v>53.175535183587662</v>
      </c>
      <c r="H188" s="26">
        <f t="shared" si="186"/>
        <v>38.375391378073772</v>
      </c>
      <c r="I188" s="26">
        <f t="shared" si="174"/>
        <v>37.902385842542735</v>
      </c>
      <c r="J188" s="27">
        <f t="shared" ref="J188:K188" si="196">J72</f>
        <v>0.44966281735377922</v>
      </c>
      <c r="K188" s="155">
        <f t="shared" si="196"/>
        <v>1671.4770244591505</v>
      </c>
      <c r="L188" s="27">
        <f t="shared" si="176"/>
        <v>656.819717727088</v>
      </c>
      <c r="M188" s="155">
        <f>'a（自動）計算用'!L75</f>
        <v>0</v>
      </c>
      <c r="N188" s="155">
        <f t="shared" si="177"/>
        <v>459.74429918330588</v>
      </c>
      <c r="O188" s="26">
        <f t="shared" si="188"/>
        <v>21.441648704875888</v>
      </c>
      <c r="P188" s="26">
        <f t="shared" si="178"/>
        <v>12.351915508878824</v>
      </c>
      <c r="Q188" s="26">
        <f t="shared" si="189"/>
        <v>53.175535183587662</v>
      </c>
      <c r="R188" s="26">
        <f t="shared" si="190"/>
        <v>38.375391378073772</v>
      </c>
      <c r="S188" s="26">
        <f t="shared" si="179"/>
        <v>37.902385842542735</v>
      </c>
      <c r="T188" s="27">
        <f t="shared" si="180"/>
        <v>656.819717727088</v>
      </c>
      <c r="U188" s="27">
        <f t="shared" si="181"/>
        <v>0</v>
      </c>
      <c r="V188" s="27">
        <f t="shared" si="182"/>
        <v>1409.5833965110012</v>
      </c>
      <c r="W188" s="27">
        <f t="shared" si="183"/>
        <v>1000.1153178420921</v>
      </c>
      <c r="X188" s="15">
        <f t="shared" si="184"/>
        <v>0.65674398342811213</v>
      </c>
      <c r="Y188" s="15">
        <f t="shared" si="191"/>
        <v>0.65674398342811213</v>
      </c>
    </row>
    <row r="189" spans="1:25">
      <c r="A189" s="14">
        <f>'a（自動）計算用'!D76</f>
        <v>81</v>
      </c>
      <c r="B189" s="156">
        <f>'a（自動）計算用'!F76</f>
        <v>459.74429918330588</v>
      </c>
      <c r="C189" s="156"/>
      <c r="D189" s="26">
        <f>'a（自動）計算用'!G76</f>
        <v>26.691706004257707</v>
      </c>
      <c r="E189" s="26">
        <f t="shared" si="185"/>
        <v>21.441648704875888</v>
      </c>
      <c r="F189" s="26">
        <f t="shared" si="172"/>
        <v>12.417221406951926</v>
      </c>
      <c r="G189" s="26">
        <f t="shared" si="173"/>
        <v>53.506317663120328</v>
      </c>
      <c r="H189" s="26">
        <f t="shared" si="186"/>
        <v>38.494564860546639</v>
      </c>
      <c r="I189" s="26">
        <f t="shared" si="174"/>
        <v>38.020652590746252</v>
      </c>
      <c r="J189" s="27">
        <f t="shared" ref="J189:K189" si="197">J73</f>
        <v>0.45368642467377202</v>
      </c>
      <c r="K189" s="155">
        <f t="shared" si="197"/>
        <v>1666.534969270801</v>
      </c>
      <c r="L189" s="27">
        <f t="shared" si="176"/>
        <v>664.39979309366765</v>
      </c>
      <c r="M189" s="155">
        <f>'a（自動）計算用'!L76</f>
        <v>0</v>
      </c>
      <c r="N189" s="155">
        <f t="shared" si="177"/>
        <v>459.74429918330588</v>
      </c>
      <c r="O189" s="26">
        <f t="shared" si="188"/>
        <v>21.441648704875888</v>
      </c>
      <c r="P189" s="26">
        <f t="shared" si="178"/>
        <v>12.417221406951926</v>
      </c>
      <c r="Q189" s="26">
        <f t="shared" si="189"/>
        <v>53.506317663120328</v>
      </c>
      <c r="R189" s="26">
        <f t="shared" si="190"/>
        <v>38.494564860546639</v>
      </c>
      <c r="S189" s="26">
        <f t="shared" si="179"/>
        <v>38.020652590746252</v>
      </c>
      <c r="T189" s="27">
        <f t="shared" si="180"/>
        <v>664.39979309366765</v>
      </c>
      <c r="U189" s="27">
        <f t="shared" si="181"/>
        <v>0</v>
      </c>
      <c r="V189" s="27">
        <f t="shared" si="182"/>
        <v>1399.2461136112563</v>
      </c>
      <c r="W189" s="27">
        <f t="shared" si="183"/>
        <v>1007.8779510060559</v>
      </c>
      <c r="X189" s="15">
        <f t="shared" si="184"/>
        <v>0.65920659582885899</v>
      </c>
      <c r="Y189" s="15">
        <f t="shared" si="191"/>
        <v>0.65920659582885899</v>
      </c>
    </row>
    <row r="190" spans="1:25">
      <c r="A190" s="14">
        <f>'a（自動）計算用'!D77</f>
        <v>82</v>
      </c>
      <c r="B190" s="156">
        <f>'a（自動）計算用'!F77</f>
        <v>459.74429918330588</v>
      </c>
      <c r="C190" s="156"/>
      <c r="D190" s="26">
        <f>'a（自動）計算用'!G77</f>
        <v>26.832753316795277</v>
      </c>
      <c r="E190" s="26">
        <f t="shared" si="185"/>
        <v>21.441648704875888</v>
      </c>
      <c r="F190" s="26">
        <f t="shared" si="172"/>
        <v>12.481371577542287</v>
      </c>
      <c r="G190" s="26">
        <f t="shared" si="173"/>
        <v>53.830768503867013</v>
      </c>
      <c r="H190" s="26">
        <f t="shared" si="186"/>
        <v>38.61109986155796</v>
      </c>
      <c r="I190" s="26">
        <f t="shared" si="174"/>
        <v>38.136301376601473</v>
      </c>
      <c r="J190" s="27">
        <f t="shared" ref="J190:K190" si="198">J74</f>
        <v>0.45764937147111451</v>
      </c>
      <c r="K190" s="155">
        <f t="shared" si="198"/>
        <v>1661.6959050967621</v>
      </c>
      <c r="L190" s="27">
        <f t="shared" si="176"/>
        <v>671.88182400142432</v>
      </c>
      <c r="M190" s="155">
        <f>'a（自動）計算用'!L77</f>
        <v>0</v>
      </c>
      <c r="N190" s="155">
        <f t="shared" si="177"/>
        <v>459.74429918330588</v>
      </c>
      <c r="O190" s="26">
        <f t="shared" si="188"/>
        <v>21.441648704875888</v>
      </c>
      <c r="P190" s="26">
        <f t="shared" si="178"/>
        <v>12.481371577542287</v>
      </c>
      <c r="Q190" s="26">
        <f t="shared" si="189"/>
        <v>53.830768503867013</v>
      </c>
      <c r="R190" s="26">
        <f t="shared" si="190"/>
        <v>38.61109986155796</v>
      </c>
      <c r="S190" s="26">
        <f t="shared" si="179"/>
        <v>38.136301376601473</v>
      </c>
      <c r="T190" s="27">
        <f t="shared" si="180"/>
        <v>671.88182400142432</v>
      </c>
      <c r="U190" s="27">
        <f t="shared" si="181"/>
        <v>0</v>
      </c>
      <c r="V190" s="27">
        <f t="shared" si="182"/>
        <v>1389.2189983524484</v>
      </c>
      <c r="W190" s="27">
        <f t="shared" si="183"/>
        <v>1015.5208492490807</v>
      </c>
      <c r="X190" s="15">
        <f t="shared" si="184"/>
        <v>0.66161302793363852</v>
      </c>
      <c r="Y190" s="15">
        <f t="shared" si="191"/>
        <v>0.66161302793363852</v>
      </c>
    </row>
    <row r="191" spans="1:25">
      <c r="A191" s="14">
        <f>'a（自動）計算用'!D78</f>
        <v>83</v>
      </c>
      <c r="B191" s="156">
        <f>'a（自動）計算用'!F78</f>
        <v>459.74429918330588</v>
      </c>
      <c r="C191" s="156"/>
      <c r="D191" s="26">
        <f>'a（自動）計算用'!G78</f>
        <v>26.971297486008631</v>
      </c>
      <c r="E191" s="26">
        <f t="shared" si="185"/>
        <v>21.441648704875888</v>
      </c>
      <c r="F191" s="26">
        <f t="shared" si="172"/>
        <v>12.544383285666601</v>
      </c>
      <c r="G191" s="26">
        <f t="shared" si="173"/>
        <v>54.148997776497509</v>
      </c>
      <c r="H191" s="26">
        <f t="shared" si="186"/>
        <v>38.72505955997066</v>
      </c>
      <c r="I191" s="26">
        <f t="shared" si="174"/>
        <v>38.249394871702719</v>
      </c>
      <c r="J191" s="27">
        <f t="shared" ref="J191:K191" si="199">J75</f>
        <v>0.4615521227325432</v>
      </c>
      <c r="K191" s="155">
        <f t="shared" si="199"/>
        <v>1656.9577310327124</v>
      </c>
      <c r="L191" s="27">
        <f t="shared" si="176"/>
        <v>679.2657826430933</v>
      </c>
      <c r="M191" s="155">
        <f>'a（自動）計算用'!L78</f>
        <v>0</v>
      </c>
      <c r="N191" s="155">
        <f t="shared" si="177"/>
        <v>459.74429918330588</v>
      </c>
      <c r="O191" s="26">
        <f t="shared" si="188"/>
        <v>21.441648704875888</v>
      </c>
      <c r="P191" s="26">
        <f t="shared" si="178"/>
        <v>12.544383285666601</v>
      </c>
      <c r="Q191" s="26">
        <f t="shared" si="189"/>
        <v>54.148997776497509</v>
      </c>
      <c r="R191" s="26">
        <f t="shared" si="190"/>
        <v>38.72505955997066</v>
      </c>
      <c r="S191" s="26">
        <f t="shared" si="179"/>
        <v>38.249394871702719</v>
      </c>
      <c r="T191" s="27">
        <f t="shared" si="180"/>
        <v>679.2657826430933</v>
      </c>
      <c r="U191" s="27">
        <f t="shared" si="181"/>
        <v>0</v>
      </c>
      <c r="V191" s="27">
        <f t="shared" si="182"/>
        <v>1379.4904293748255</v>
      </c>
      <c r="W191" s="27">
        <f t="shared" si="183"/>
        <v>1023.0450807781451</v>
      </c>
      <c r="X191" s="15">
        <f t="shared" si="184"/>
        <v>0.66396466334253079</v>
      </c>
      <c r="Y191" s="15">
        <f t="shared" si="191"/>
        <v>0.66396466334253079</v>
      </c>
    </row>
    <row r="192" spans="1:25">
      <c r="A192" s="14">
        <f>'a（自動）計算用'!D79</f>
        <v>84</v>
      </c>
      <c r="B192" s="156">
        <f>'a（自動）計算用'!F79</f>
        <v>459.74429918330588</v>
      </c>
      <c r="C192" s="156"/>
      <c r="D192" s="26">
        <f>'a（自動）計算用'!G79</f>
        <v>27.107376031339449</v>
      </c>
      <c r="E192" s="26">
        <f t="shared" si="185"/>
        <v>21.441648704875888</v>
      </c>
      <c r="F192" s="26">
        <f t="shared" si="172"/>
        <v>12.606273595659816</v>
      </c>
      <c r="G192" s="26">
        <f t="shared" si="173"/>
        <v>54.461113950857929</v>
      </c>
      <c r="H192" s="26">
        <f t="shared" si="186"/>
        <v>38.836505301518159</v>
      </c>
      <c r="I192" s="26">
        <f t="shared" si="174"/>
        <v>38.359993929692806</v>
      </c>
      <c r="J192" s="27">
        <f t="shared" ref="J192:K192" si="200">J76</f>
        <v>0.46539515672600912</v>
      </c>
      <c r="K192" s="155">
        <f t="shared" si="200"/>
        <v>1652.3183873040377</v>
      </c>
      <c r="L192" s="27">
        <f t="shared" si="176"/>
        <v>686.55170278892081</v>
      </c>
      <c r="M192" s="155">
        <f>'a（自動）計算用'!L79</f>
        <v>0</v>
      </c>
      <c r="N192" s="155">
        <f t="shared" si="177"/>
        <v>459.74429918330588</v>
      </c>
      <c r="O192" s="26">
        <f t="shared" si="188"/>
        <v>21.441648704875888</v>
      </c>
      <c r="P192" s="26">
        <f t="shared" si="178"/>
        <v>12.606273595659816</v>
      </c>
      <c r="Q192" s="26">
        <f t="shared" si="189"/>
        <v>54.461113950857929</v>
      </c>
      <c r="R192" s="26">
        <f t="shared" si="190"/>
        <v>38.836505301518159</v>
      </c>
      <c r="S192" s="26">
        <f t="shared" si="179"/>
        <v>38.359993929692806</v>
      </c>
      <c r="T192" s="27">
        <f t="shared" si="180"/>
        <v>686.55170278892081</v>
      </c>
      <c r="U192" s="27">
        <f t="shared" si="181"/>
        <v>0</v>
      </c>
      <c r="V192" s="27">
        <f t="shared" si="182"/>
        <v>1370.0493429018247</v>
      </c>
      <c r="W192" s="27">
        <f t="shared" si="183"/>
        <v>1030.451730675647</v>
      </c>
      <c r="X192" s="15">
        <f t="shared" si="184"/>
        <v>0.66626284604205799</v>
      </c>
      <c r="Y192" s="15">
        <f t="shared" si="191"/>
        <v>0.66626284604205799</v>
      </c>
    </row>
    <row r="193" spans="1:25">
      <c r="A193" s="14">
        <f>'a（自動）計算用'!D80</f>
        <v>85</v>
      </c>
      <c r="B193" s="156">
        <f>'a（自動）計算用'!F80</f>
        <v>459.74429918330588</v>
      </c>
      <c r="C193" s="156"/>
      <c r="D193" s="26">
        <f>'a（自動）計算用'!G80</f>
        <v>27.241026043485697</v>
      </c>
      <c r="E193" s="26">
        <f t="shared" si="185"/>
        <v>21.441648704875888</v>
      </c>
      <c r="F193" s="26">
        <f t="shared" si="172"/>
        <v>12.667059376858601</v>
      </c>
      <c r="G193" s="26">
        <f t="shared" si="173"/>
        <v>54.767223918634642</v>
      </c>
      <c r="H193" s="26">
        <f t="shared" si="186"/>
        <v>38.945496673779175</v>
      </c>
      <c r="I193" s="26">
        <f t="shared" si="174"/>
        <v>38.468157660613244</v>
      </c>
      <c r="J193" s="27">
        <f t="shared" ref="J193:K193" si="201">J77</f>
        <v>0.46917896432818779</v>
      </c>
      <c r="K193" s="155">
        <f t="shared" si="201"/>
        <v>1647.775854472153</v>
      </c>
      <c r="L193" s="27">
        <f t="shared" si="176"/>
        <v>693.73967728305558</v>
      </c>
      <c r="M193" s="155">
        <f>'a（自動）計算用'!L80</f>
        <v>0</v>
      </c>
      <c r="N193" s="155">
        <f t="shared" si="177"/>
        <v>459.74429918330588</v>
      </c>
      <c r="O193" s="26">
        <f t="shared" si="188"/>
        <v>21.441648704875888</v>
      </c>
      <c r="P193" s="26">
        <f t="shared" si="178"/>
        <v>12.667059376858601</v>
      </c>
      <c r="Q193" s="26">
        <f t="shared" si="189"/>
        <v>54.767223918634642</v>
      </c>
      <c r="R193" s="26">
        <f t="shared" si="190"/>
        <v>38.945496673779175</v>
      </c>
      <c r="S193" s="26">
        <f t="shared" si="179"/>
        <v>38.468157660613244</v>
      </c>
      <c r="T193" s="27">
        <f t="shared" si="180"/>
        <v>693.73967728305558</v>
      </c>
      <c r="U193" s="27">
        <f t="shared" si="181"/>
        <v>0</v>
      </c>
      <c r="V193" s="27">
        <f t="shared" si="182"/>
        <v>1360.8851992018951</v>
      </c>
      <c r="W193" s="27">
        <f t="shared" si="183"/>
        <v>1037.7419000531645</v>
      </c>
      <c r="X193" s="15">
        <f t="shared" si="184"/>
        <v>0.66850888187854285</v>
      </c>
      <c r="Y193" s="15">
        <f t="shared" si="191"/>
        <v>0.66850888187854285</v>
      </c>
    </row>
    <row r="194" spans="1:25">
      <c r="A194" s="14">
        <f>'a（自動）計算用'!D81</f>
        <v>86</v>
      </c>
      <c r="B194" s="156">
        <f>'a（自動）計算用'!F81</f>
        <v>459.74429918330588</v>
      </c>
      <c r="C194" s="156"/>
      <c r="D194" s="26">
        <f>'a（自動）計算用'!G81</f>
        <v>27.372284195838215</v>
      </c>
      <c r="E194" s="26">
        <f t="shared" si="185"/>
        <v>21.441648704875888</v>
      </c>
      <c r="F194" s="26">
        <f t="shared" si="172"/>
        <v>12.726757308802867</v>
      </c>
      <c r="G194" s="26">
        <f t="shared" si="173"/>
        <v>55.067433015726955</v>
      </c>
      <c r="H194" s="26">
        <f t="shared" si="186"/>
        <v>39.052091577115583</v>
      </c>
      <c r="I194" s="26">
        <f t="shared" si="174"/>
        <v>38.573943501250803</v>
      </c>
      <c r="J194" s="27">
        <f t="shared" ref="J194:K194" si="202">J78</f>
        <v>0.4729040483691383</v>
      </c>
      <c r="K194" s="155">
        <f t="shared" si="202"/>
        <v>1643.3281526470118</v>
      </c>
      <c r="L194" s="27">
        <f t="shared" si="176"/>
        <v>700.82985560991528</v>
      </c>
      <c r="M194" s="155">
        <f>'a（自動）計算用'!L81</f>
        <v>0</v>
      </c>
      <c r="N194" s="155">
        <f t="shared" si="177"/>
        <v>459.74429918330588</v>
      </c>
      <c r="O194" s="26">
        <f t="shared" si="188"/>
        <v>21.441648704875888</v>
      </c>
      <c r="P194" s="26">
        <f t="shared" si="178"/>
        <v>12.726757308802867</v>
      </c>
      <c r="Q194" s="26">
        <f t="shared" si="189"/>
        <v>55.067433015726955</v>
      </c>
      <c r="R194" s="26">
        <f t="shared" si="190"/>
        <v>39.052091577115583</v>
      </c>
      <c r="S194" s="26">
        <f t="shared" si="179"/>
        <v>38.573943501250803</v>
      </c>
      <c r="T194" s="27">
        <f t="shared" si="180"/>
        <v>700.82985560991528</v>
      </c>
      <c r="U194" s="27">
        <f t="shared" si="181"/>
        <v>0</v>
      </c>
      <c r="V194" s="27">
        <f t="shared" si="182"/>
        <v>1351.9879514514366</v>
      </c>
      <c r="W194" s="27">
        <f t="shared" si="183"/>
        <v>1044.9167052115145</v>
      </c>
      <c r="X194" s="15">
        <f t="shared" si="184"/>
        <v>0.6707040399627372</v>
      </c>
      <c r="Y194" s="15">
        <f t="shared" si="191"/>
        <v>0.6707040399627372</v>
      </c>
    </row>
    <row r="195" spans="1:25">
      <c r="A195" s="14">
        <f>'a（自動）計算用'!D82</f>
        <v>87</v>
      </c>
      <c r="B195" s="156">
        <f>'a（自動）計算用'!F82</f>
        <v>459.74429918330588</v>
      </c>
      <c r="C195" s="156"/>
      <c r="D195" s="26">
        <f>'a（自動）計算用'!G82</f>
        <v>27.501186754901767</v>
      </c>
      <c r="E195" s="26">
        <f t="shared" si="185"/>
        <v>21.441648704875888</v>
      </c>
      <c r="F195" s="26">
        <f t="shared" si="172"/>
        <v>12.785383885975392</v>
      </c>
      <c r="G195" s="26">
        <f t="shared" si="173"/>
        <v>55.361845044217915</v>
      </c>
      <c r="H195" s="26">
        <f t="shared" si="186"/>
        <v>39.156346291801007</v>
      </c>
      <c r="I195" s="26">
        <f t="shared" si="174"/>
        <v>38.67740728170628</v>
      </c>
      <c r="J195" s="27">
        <f t="shared" ref="J195:K195" si="203">J79</f>
        <v>0.47657092299241421</v>
      </c>
      <c r="K195" s="155">
        <f t="shared" si="203"/>
        <v>1638.97334070848</v>
      </c>
      <c r="L195" s="27">
        <f t="shared" si="176"/>
        <v>707.82244152621035</v>
      </c>
      <c r="M195" s="155">
        <f>'a（自動）計算用'!L82</f>
        <v>0</v>
      </c>
      <c r="N195" s="155">
        <f t="shared" si="177"/>
        <v>459.74429918330588</v>
      </c>
      <c r="O195" s="26">
        <f t="shared" si="188"/>
        <v>21.441648704875888</v>
      </c>
      <c r="P195" s="26">
        <f t="shared" si="178"/>
        <v>12.785383885975392</v>
      </c>
      <c r="Q195" s="26">
        <f t="shared" si="189"/>
        <v>55.361845044217915</v>
      </c>
      <c r="R195" s="26">
        <f t="shared" si="190"/>
        <v>39.156346291801007</v>
      </c>
      <c r="S195" s="26">
        <f t="shared" si="179"/>
        <v>38.67740728170628</v>
      </c>
      <c r="T195" s="27">
        <f t="shared" si="180"/>
        <v>707.82244152621035</v>
      </c>
      <c r="U195" s="27">
        <f t="shared" si="181"/>
        <v>0</v>
      </c>
      <c r="V195" s="27">
        <f t="shared" si="182"/>
        <v>1343.3480168032579</v>
      </c>
      <c r="W195" s="27">
        <f t="shared" si="183"/>
        <v>1051.9772768057626</v>
      </c>
      <c r="X195" s="15">
        <f t="shared" si="184"/>
        <v>0.67284955400885804</v>
      </c>
      <c r="Y195" s="15">
        <f t="shared" si="191"/>
        <v>0.67284955400885804</v>
      </c>
    </row>
    <row r="196" spans="1:25">
      <c r="A196" s="14">
        <f>'a（自動）計算用'!D83</f>
        <v>88</v>
      </c>
      <c r="B196" s="156">
        <f>'a（自動）計算用'!F83</f>
        <v>459.74429918330588</v>
      </c>
      <c r="C196" s="156"/>
      <c r="D196" s="26">
        <f>'a（自動）計算用'!G83</f>
        <v>27.627769589746261</v>
      </c>
      <c r="E196" s="26">
        <f t="shared" si="185"/>
        <v>21.441648704875888</v>
      </c>
      <c r="F196" s="26">
        <f t="shared" si="172"/>
        <v>12.842955422100355</v>
      </c>
      <c r="G196" s="26">
        <f t="shared" si="173"/>
        <v>55.650562293854925</v>
      </c>
      <c r="H196" s="26">
        <f t="shared" si="186"/>
        <v>39.25831554155566</v>
      </c>
      <c r="I196" s="26">
        <f t="shared" si="174"/>
        <v>38.778603288399232</v>
      </c>
      <c r="J196" s="27">
        <f t="shared" ref="J196:K196" si="204">J80</f>
        <v>0.48018011302920854</v>
      </c>
      <c r="K196" s="155">
        <f t="shared" si="204"/>
        <v>1634.7095155387581</v>
      </c>
      <c r="L196" s="27">
        <f t="shared" si="176"/>
        <v>714.71769075479767</v>
      </c>
      <c r="M196" s="155">
        <f>'a（自動）計算用'!L83</f>
        <v>0</v>
      </c>
      <c r="N196" s="155">
        <f t="shared" si="177"/>
        <v>459.74429918330588</v>
      </c>
      <c r="O196" s="26">
        <f t="shared" si="188"/>
        <v>21.441648704875888</v>
      </c>
      <c r="P196" s="26">
        <f t="shared" si="178"/>
        <v>12.842955422100355</v>
      </c>
      <c r="Q196" s="26">
        <f t="shared" si="189"/>
        <v>55.650562293854925</v>
      </c>
      <c r="R196" s="26">
        <f t="shared" si="190"/>
        <v>39.25831554155566</v>
      </c>
      <c r="S196" s="26">
        <f t="shared" si="179"/>
        <v>38.778603288399232</v>
      </c>
      <c r="T196" s="27">
        <f t="shared" si="180"/>
        <v>714.71769075479767</v>
      </c>
      <c r="U196" s="27">
        <f t="shared" si="181"/>
        <v>0</v>
      </c>
      <c r="V196" s="27">
        <f t="shared" si="182"/>
        <v>1334.9562494826075</v>
      </c>
      <c r="W196" s="27">
        <f t="shared" si="183"/>
        <v>1058.9247590141931</v>
      </c>
      <c r="X196" s="15">
        <f t="shared" si="184"/>
        <v>0.67494662361107194</v>
      </c>
      <c r="Y196" s="15">
        <f t="shared" si="191"/>
        <v>0.67494662361107194</v>
      </c>
    </row>
    <row r="197" spans="1:25">
      <c r="A197" s="14">
        <f>'a（自動）計算用'!D84</f>
        <v>89</v>
      </c>
      <c r="B197" s="156">
        <f>'a（自動）計算用'!F84</f>
        <v>459.74429918330588</v>
      </c>
      <c r="C197" s="156"/>
      <c r="D197" s="26">
        <f>'a（自動）計算用'!G84</f>
        <v>27.752068180535485</v>
      </c>
      <c r="E197" s="26">
        <f t="shared" si="185"/>
        <v>21.441648704875888</v>
      </c>
      <c r="F197" s="26">
        <f t="shared" si="172"/>
        <v>12.899488054022328</v>
      </c>
      <c r="G197" s="26">
        <f t="shared" si="173"/>
        <v>55.933685562973295</v>
      </c>
      <c r="H197" s="26">
        <f t="shared" si="186"/>
        <v>39.358052553691998</v>
      </c>
      <c r="I197" s="26">
        <f t="shared" si="174"/>
        <v>38.877584323711488</v>
      </c>
      <c r="J197" s="27">
        <f t="shared" ref="J197:K197" si="205">J81</f>
        <v>0.48373215338533726</v>
      </c>
      <c r="K197" s="155">
        <f t="shared" si="205"/>
        <v>1630.5348112676054</v>
      </c>
      <c r="L197" s="27">
        <f t="shared" si="176"/>
        <v>721.51590873701514</v>
      </c>
      <c r="M197" s="155">
        <f>'a（自動）計算用'!L84</f>
        <v>0</v>
      </c>
      <c r="N197" s="155">
        <f t="shared" si="177"/>
        <v>459.74429918330588</v>
      </c>
      <c r="O197" s="26">
        <f t="shared" si="188"/>
        <v>21.441648704875888</v>
      </c>
      <c r="P197" s="26">
        <f t="shared" si="178"/>
        <v>12.899488054022328</v>
      </c>
      <c r="Q197" s="26">
        <f t="shared" si="189"/>
        <v>55.933685562973295</v>
      </c>
      <c r="R197" s="26">
        <f t="shared" si="190"/>
        <v>39.358052553691998</v>
      </c>
      <c r="S197" s="26">
        <f t="shared" si="179"/>
        <v>38.877584323711488</v>
      </c>
      <c r="T197" s="27">
        <f t="shared" si="180"/>
        <v>721.51590873701514</v>
      </c>
      <c r="U197" s="27">
        <f t="shared" si="181"/>
        <v>0</v>
      </c>
      <c r="V197" s="27">
        <f t="shared" si="182"/>
        <v>1326.8039157489084</v>
      </c>
      <c r="W197" s="27">
        <f t="shared" si="183"/>
        <v>1065.7603087105599</v>
      </c>
      <c r="X197" s="15">
        <f t="shared" si="184"/>
        <v>0.67699641546039691</v>
      </c>
      <c r="Y197" s="15">
        <f t="shared" si="191"/>
        <v>0.67699641546039691</v>
      </c>
    </row>
    <row r="198" spans="1:25">
      <c r="A198" s="14">
        <f>'a（自動）計算用'!D85</f>
        <v>90</v>
      </c>
      <c r="B198" s="156">
        <f>'a（自動）計算用'!F85</f>
        <v>459.74429918330588</v>
      </c>
      <c r="C198" s="156"/>
      <c r="D198" s="26">
        <f>'a（自動）計算用'!G85</f>
        <v>27.87411762618132</v>
      </c>
      <c r="E198" s="26">
        <f t="shared" si="185"/>
        <v>21.441648704875888</v>
      </c>
      <c r="F198" s="26">
        <f t="shared" si="172"/>
        <v>12.954997745187509</v>
      </c>
      <c r="G198" s="26">
        <f t="shared" si="173"/>
        <v>56.211314178814987</v>
      </c>
      <c r="H198" s="26">
        <f t="shared" si="186"/>
        <v>39.455609116065283</v>
      </c>
      <c r="I198" s="26">
        <f t="shared" si="174"/>
        <v>38.974401762461959</v>
      </c>
      <c r="J198" s="27">
        <f t="shared" ref="J198:K198" si="206">J82</f>
        <v>0.48722758844010344</v>
      </c>
      <c r="K198" s="155">
        <f t="shared" si="206"/>
        <v>1626.447398531722</v>
      </c>
      <c r="L198" s="27">
        <f t="shared" si="176"/>
        <v>728.2174484405748</v>
      </c>
      <c r="M198" s="155">
        <f>'a（自動）計算用'!L85</f>
        <v>0</v>
      </c>
      <c r="N198" s="155">
        <f t="shared" si="177"/>
        <v>459.74429918330588</v>
      </c>
      <c r="O198" s="26">
        <f t="shared" si="188"/>
        <v>21.441648704875888</v>
      </c>
      <c r="P198" s="26">
        <f t="shared" si="178"/>
        <v>12.954997745187509</v>
      </c>
      <c r="Q198" s="26">
        <f t="shared" si="189"/>
        <v>56.211314178814987</v>
      </c>
      <c r="R198" s="26">
        <f t="shared" si="190"/>
        <v>39.455609116065283</v>
      </c>
      <c r="S198" s="26">
        <f t="shared" si="179"/>
        <v>38.974401762461959</v>
      </c>
      <c r="T198" s="27">
        <f t="shared" si="180"/>
        <v>728.2174484405748</v>
      </c>
      <c r="U198" s="27">
        <f t="shared" si="181"/>
        <v>0</v>
      </c>
      <c r="V198" s="27">
        <f t="shared" si="182"/>
        <v>1318.8826705756628</v>
      </c>
      <c r="W198" s="27">
        <f t="shared" si="183"/>
        <v>1072.4850946392557</v>
      </c>
      <c r="X198" s="15">
        <f t="shared" si="184"/>
        <v>0.67900006450487793</v>
      </c>
      <c r="Y198" s="15">
        <f t="shared" si="191"/>
        <v>0.67900006450487793</v>
      </c>
    </row>
    <row r="199" spans="1:25">
      <c r="A199" s="14">
        <f>'a（自動）計算用'!D86</f>
        <v>91</v>
      </c>
      <c r="B199" s="156">
        <f>'a（自動）計算用'!F86</f>
        <v>459.74429918330588</v>
      </c>
      <c r="C199" s="156"/>
      <c r="D199" s="26">
        <f>'a（自動）計算用'!G86</f>
        <v>27.993952651172499</v>
      </c>
      <c r="E199" s="26">
        <f t="shared" si="185"/>
        <v>21.441648704875888</v>
      </c>
      <c r="F199" s="26">
        <f t="shared" si="172"/>
        <v>13.009500288749525</v>
      </c>
      <c r="G199" s="26">
        <f t="shared" si="173"/>
        <v>56.483546017207679</v>
      </c>
      <c r="H199" s="26">
        <f t="shared" si="186"/>
        <v>39.551035631012233</v>
      </c>
      <c r="I199" s="26">
        <f t="shared" si="174"/>
        <v>39.069105605394391</v>
      </c>
      <c r="J199" s="27">
        <f t="shared" ref="J199:K199" si="207">J83</f>
        <v>0.49066697145625238</v>
      </c>
      <c r="K199" s="155">
        <f t="shared" si="207"/>
        <v>1622.4454837493386</v>
      </c>
      <c r="L199" s="27">
        <f t="shared" si="176"/>
        <v>734.82270822046041</v>
      </c>
      <c r="M199" s="155">
        <f>'a（自動）計算用'!L86</f>
        <v>0</v>
      </c>
      <c r="N199" s="155">
        <f t="shared" si="177"/>
        <v>459.74429918330588</v>
      </c>
      <c r="O199" s="26">
        <f t="shared" si="188"/>
        <v>21.441648704875888</v>
      </c>
      <c r="P199" s="26">
        <f t="shared" si="178"/>
        <v>13.009500288749525</v>
      </c>
      <c r="Q199" s="26">
        <f t="shared" si="189"/>
        <v>56.483546017207679</v>
      </c>
      <c r="R199" s="26">
        <f t="shared" si="190"/>
        <v>39.551035631012233</v>
      </c>
      <c r="S199" s="26">
        <f t="shared" si="179"/>
        <v>39.069105605394391</v>
      </c>
      <c r="T199" s="27">
        <f t="shared" si="180"/>
        <v>734.82270822046041</v>
      </c>
      <c r="U199" s="27">
        <f t="shared" si="181"/>
        <v>0</v>
      </c>
      <c r="V199" s="27">
        <f t="shared" si="182"/>
        <v>1311.1845359139836</v>
      </c>
      <c r="W199" s="27">
        <f t="shared" si="183"/>
        <v>1079.1002965932419</v>
      </c>
      <c r="X199" s="15">
        <f t="shared" si="184"/>
        <v>0.68095867505580521</v>
      </c>
      <c r="Y199" s="15">
        <f t="shared" si="191"/>
        <v>0.68095867505580521</v>
      </c>
    </row>
    <row r="200" spans="1:25">
      <c r="A200" s="14">
        <f>'a（自動）計算用'!D87</f>
        <v>92</v>
      </c>
      <c r="B200" s="156">
        <f>'a（自動）計算用'!F87</f>
        <v>459.74429918330588</v>
      </c>
      <c r="C200" s="156"/>
      <c r="D200" s="26">
        <f>'a（自動）計算用'!G87</f>
        <v>28.111607611627043</v>
      </c>
      <c r="E200" s="26">
        <f t="shared" si="185"/>
        <v>21.441648704875888</v>
      </c>
      <c r="F200" s="26">
        <f t="shared" si="172"/>
        <v>13.063011310322167</v>
      </c>
      <c r="G200" s="26">
        <f t="shared" si="173"/>
        <v>56.750477521586369</v>
      </c>
      <c r="H200" s="26">
        <f t="shared" si="186"/>
        <v>39.644381166452156</v>
      </c>
      <c r="I200" s="26">
        <f t="shared" si="174"/>
        <v>39.161744529851028</v>
      </c>
      <c r="J200" s="27">
        <f t="shared" ref="J200:K200" si="208">J84</f>
        <v>0.49405086400041992</v>
      </c>
      <c r="K200" s="155">
        <f t="shared" si="208"/>
        <v>1618.5273084107596</v>
      </c>
      <c r="L200" s="27">
        <f t="shared" si="176"/>
        <v>741.33212973066668</v>
      </c>
      <c r="M200" s="155">
        <f>'a（自動）計算用'!L87</f>
        <v>0</v>
      </c>
      <c r="N200" s="155">
        <f t="shared" si="177"/>
        <v>459.74429918330588</v>
      </c>
      <c r="O200" s="26">
        <f t="shared" si="188"/>
        <v>21.441648704875888</v>
      </c>
      <c r="P200" s="26">
        <f t="shared" si="178"/>
        <v>13.063011310322167</v>
      </c>
      <c r="Q200" s="26">
        <f t="shared" si="189"/>
        <v>56.750477521586369</v>
      </c>
      <c r="R200" s="26">
        <f t="shared" si="190"/>
        <v>39.644381166452156</v>
      </c>
      <c r="S200" s="26">
        <f t="shared" si="179"/>
        <v>39.161744529851028</v>
      </c>
      <c r="T200" s="27">
        <f t="shared" si="180"/>
        <v>741.33212973066668</v>
      </c>
      <c r="U200" s="27">
        <f t="shared" si="181"/>
        <v>0</v>
      </c>
      <c r="V200" s="27">
        <f t="shared" si="182"/>
        <v>1303.7018804169295</v>
      </c>
      <c r="W200" s="27">
        <f t="shared" si="183"/>
        <v>1085.6071045948531</v>
      </c>
      <c r="X200" s="15">
        <f t="shared" si="184"/>
        <v>0.68287332184264826</v>
      </c>
      <c r="Y200" s="15">
        <f t="shared" si="191"/>
        <v>0.68287332184264826</v>
      </c>
    </row>
    <row r="201" spans="1:25">
      <c r="A201" s="14">
        <f>'a（自動）計算用'!D88</f>
        <v>93</v>
      </c>
      <c r="B201" s="156">
        <f>'a（自動）計算用'!F88</f>
        <v>459.74429918330588</v>
      </c>
      <c r="C201" s="156"/>
      <c r="D201" s="26">
        <f>'a（自動）計算用'!G88</f>
        <v>28.227116500617985</v>
      </c>
      <c r="E201" s="26">
        <f t="shared" si="185"/>
        <v>21.441648704875888</v>
      </c>
      <c r="F201" s="26">
        <f t="shared" si="172"/>
        <v>13.115546270401596</v>
      </c>
      <c r="G201" s="26">
        <f t="shared" si="173"/>
        <v>57.012203721349508</v>
      </c>
      <c r="H201" s="26">
        <f t="shared" si="186"/>
        <v>39.735693504315336</v>
      </c>
      <c r="I201" s="26">
        <f t="shared" si="174"/>
        <v>39.252365937795645</v>
      </c>
      <c r="J201" s="27">
        <f t="shared" ref="J201:K201" si="209">J85</f>
        <v>0.49737983537362879</v>
      </c>
      <c r="K201" s="155">
        <f t="shared" si="209"/>
        <v>1614.691148385351</v>
      </c>
      <c r="L201" s="27">
        <f t="shared" si="176"/>
        <v>747.74619588492158</v>
      </c>
      <c r="M201" s="155">
        <f>'a（自動）計算用'!L88</f>
        <v>0</v>
      </c>
      <c r="N201" s="155">
        <f t="shared" si="177"/>
        <v>459.74429918330588</v>
      </c>
      <c r="O201" s="26">
        <f t="shared" si="188"/>
        <v>21.441648704875888</v>
      </c>
      <c r="P201" s="26">
        <f t="shared" si="178"/>
        <v>13.115546270401596</v>
      </c>
      <c r="Q201" s="26">
        <f t="shared" si="189"/>
        <v>57.012203721349508</v>
      </c>
      <c r="R201" s="26">
        <f t="shared" si="190"/>
        <v>39.735693504315336</v>
      </c>
      <c r="S201" s="26">
        <f t="shared" si="179"/>
        <v>39.252365937795645</v>
      </c>
      <c r="T201" s="27">
        <f t="shared" si="180"/>
        <v>747.74619588492158</v>
      </c>
      <c r="U201" s="27">
        <f t="shared" si="181"/>
        <v>0</v>
      </c>
      <c r="V201" s="27">
        <f t="shared" si="182"/>
        <v>1296.4274005124028</v>
      </c>
      <c r="W201" s="27">
        <f t="shared" si="183"/>
        <v>1092.0067180797732</v>
      </c>
      <c r="X201" s="15">
        <f t="shared" si="184"/>
        <v>0.68474505101927152</v>
      </c>
      <c r="Y201" s="15">
        <f t="shared" si="191"/>
        <v>0.68474505101927152</v>
      </c>
    </row>
    <row r="202" spans="1:25">
      <c r="A202" s="14">
        <f>'a（自動）計算用'!D89</f>
        <v>94</v>
      </c>
      <c r="B202" s="156">
        <f>'a（自動）計算用'!F89</f>
        <v>459.74429918330588</v>
      </c>
      <c r="C202" s="156"/>
      <c r="D202" s="26">
        <f>'a（自動）計算用'!G89</f>
        <v>28.34051295282157</v>
      </c>
      <c r="E202" s="26">
        <f t="shared" si="185"/>
        <v>21.441648704875888</v>
      </c>
      <c r="F202" s="26">
        <f t="shared" si="172"/>
        <v>13.167120466480403</v>
      </c>
      <c r="G202" s="26">
        <f t="shared" si="173"/>
        <v>57.268818249552943</v>
      </c>
      <c r="H202" s="26">
        <f t="shared" si="186"/>
        <v>39.825019186454959</v>
      </c>
      <c r="I202" s="26">
        <f t="shared" si="174"/>
        <v>39.34101600134084</v>
      </c>
      <c r="J202" s="27">
        <f t="shared" ref="J202:K202" si="210">J86</f>
        <v>0.50065446205150654</v>
      </c>
      <c r="K202" s="155">
        <f t="shared" si="210"/>
        <v>1610.9353132452775</v>
      </c>
      <c r="L202" s="27">
        <f t="shared" si="176"/>
        <v>754.06542886483498</v>
      </c>
      <c r="M202" s="155">
        <f>'a（自動）計算用'!L89</f>
        <v>0</v>
      </c>
      <c r="N202" s="155">
        <f t="shared" si="177"/>
        <v>459.74429918330588</v>
      </c>
      <c r="O202" s="26">
        <f t="shared" si="188"/>
        <v>21.441648704875888</v>
      </c>
      <c r="P202" s="26">
        <f t="shared" si="178"/>
        <v>13.167120466480403</v>
      </c>
      <c r="Q202" s="26">
        <f t="shared" si="189"/>
        <v>57.268818249552943</v>
      </c>
      <c r="R202" s="26">
        <f t="shared" si="190"/>
        <v>39.825019186454959</v>
      </c>
      <c r="S202" s="26">
        <f t="shared" si="179"/>
        <v>39.34101600134084</v>
      </c>
      <c r="T202" s="27">
        <f t="shared" si="180"/>
        <v>754.06542886483498</v>
      </c>
      <c r="U202" s="27">
        <f t="shared" si="181"/>
        <v>0</v>
      </c>
      <c r="V202" s="27">
        <f t="shared" si="182"/>
        <v>1289.354102721943</v>
      </c>
      <c r="W202" s="27">
        <f t="shared" si="183"/>
        <v>1098.3003450846288</v>
      </c>
      <c r="X202" s="15">
        <f t="shared" si="184"/>
        <v>0.68657488112391607</v>
      </c>
      <c r="Y202" s="15">
        <f t="shared" si="191"/>
        <v>0.68657488112391607</v>
      </c>
    </row>
    <row r="203" spans="1:25">
      <c r="A203" s="14">
        <f>'a（自動）計算用'!D90</f>
        <v>95</v>
      </c>
      <c r="B203" s="156">
        <f>'a（自動）計算用'!F90</f>
        <v>459.74429918330588</v>
      </c>
      <c r="C203" s="156"/>
      <c r="D203" s="26">
        <f>'a（自動）計算用'!G90</f>
        <v>28.451830248537068</v>
      </c>
      <c r="E203" s="26">
        <f t="shared" si="185"/>
        <v>21.441648704875888</v>
      </c>
      <c r="F203" s="26">
        <f t="shared" si="172"/>
        <v>13.217749034875881</v>
      </c>
      <c r="G203" s="26">
        <f t="shared" si="173"/>
        <v>57.520413359952698</v>
      </c>
      <c r="H203" s="26">
        <f t="shared" si="186"/>
        <v>39.912403558190277</v>
      </c>
      <c r="I203" s="26">
        <f t="shared" si="174"/>
        <v>39.427739705926179</v>
      </c>
      <c r="J203" s="27">
        <f t="shared" ref="J203:K203" si="211">J87</f>
        <v>0.50387532713404626</v>
      </c>
      <c r="K203" s="155">
        <f t="shared" si="211"/>
        <v>1607.2581456060698</v>
      </c>
      <c r="L203" s="27">
        <f t="shared" si="176"/>
        <v>760.29038817417654</v>
      </c>
      <c r="M203" s="155">
        <f>'a（自動）計算用'!L90</f>
        <v>0</v>
      </c>
      <c r="N203" s="155">
        <f t="shared" si="177"/>
        <v>459.74429918330588</v>
      </c>
      <c r="O203" s="26">
        <f t="shared" si="188"/>
        <v>21.441648704875888</v>
      </c>
      <c r="P203" s="26">
        <f t="shared" si="178"/>
        <v>13.217749034875881</v>
      </c>
      <c r="Q203" s="26">
        <f t="shared" si="189"/>
        <v>57.520413359952698</v>
      </c>
      <c r="R203" s="26">
        <f t="shared" si="190"/>
        <v>39.912403558190277</v>
      </c>
      <c r="S203" s="26">
        <f t="shared" si="179"/>
        <v>39.427739705926179</v>
      </c>
      <c r="T203" s="27">
        <f t="shared" si="180"/>
        <v>760.29038817417654</v>
      </c>
      <c r="U203" s="27">
        <f t="shared" si="181"/>
        <v>0</v>
      </c>
      <c r="V203" s="27">
        <f t="shared" si="182"/>
        <v>1282.4752871314379</v>
      </c>
      <c r="W203" s="27">
        <f t="shared" si="183"/>
        <v>1104.4892014388381</v>
      </c>
      <c r="X203" s="15">
        <f t="shared" si="184"/>
        <v>0.68836380399530617</v>
      </c>
      <c r="Y203" s="15">
        <f t="shared" si="191"/>
        <v>0.68836380399530617</v>
      </c>
    </row>
    <row r="204" spans="1:25">
      <c r="A204" s="14">
        <f>'a（自動）計算用'!D91</f>
        <v>96</v>
      </c>
      <c r="B204" s="156">
        <f>'a（自動）計算用'!F91</f>
        <v>459.74429918330588</v>
      </c>
      <c r="C204" s="156"/>
      <c r="D204" s="26">
        <f>'a（自動）計算用'!G91</f>
        <v>28.561101317126454</v>
      </c>
      <c r="E204" s="26">
        <f t="shared" si="185"/>
        <v>21.441648704875888</v>
      </c>
      <c r="F204" s="26">
        <f t="shared" si="172"/>
        <v>13.267446952294428</v>
      </c>
      <c r="G204" s="26">
        <f t="shared" si="173"/>
        <v>57.767079943415013</v>
      </c>
      <c r="H204" s="26">
        <f t="shared" si="186"/>
        <v>39.997890809620976</v>
      </c>
      <c r="I204" s="26">
        <f t="shared" si="174"/>
        <v>39.512580891285971</v>
      </c>
      <c r="J204" s="27">
        <f t="shared" ref="J204:K204" si="212">J88</f>
        <v>0.50704301980479749</v>
      </c>
      <c r="K204" s="155">
        <f t="shared" si="212"/>
        <v>1603.658020484</v>
      </c>
      <c r="L204" s="27">
        <f t="shared" si="176"/>
        <v>766.42166873821009</v>
      </c>
      <c r="M204" s="155">
        <f>'a（自動）計算用'!L91</f>
        <v>0</v>
      </c>
      <c r="N204" s="155">
        <f t="shared" si="177"/>
        <v>459.74429918330588</v>
      </c>
      <c r="O204" s="26">
        <f t="shared" si="188"/>
        <v>21.441648704875888</v>
      </c>
      <c r="P204" s="26">
        <f t="shared" si="178"/>
        <v>13.267446952294428</v>
      </c>
      <c r="Q204" s="26">
        <f t="shared" si="189"/>
        <v>57.767079943415013</v>
      </c>
      <c r="R204" s="26">
        <f t="shared" si="190"/>
        <v>39.997890809620976</v>
      </c>
      <c r="S204" s="26">
        <f t="shared" si="179"/>
        <v>39.512580891285971</v>
      </c>
      <c r="T204" s="27">
        <f t="shared" si="180"/>
        <v>766.42166873821009</v>
      </c>
      <c r="U204" s="27">
        <f t="shared" si="181"/>
        <v>0</v>
      </c>
      <c r="V204" s="27">
        <f t="shared" si="182"/>
        <v>1275.7845319276398</v>
      </c>
      <c r="W204" s="27">
        <f t="shared" si="183"/>
        <v>1110.574509961408</v>
      </c>
      <c r="X204" s="15">
        <f t="shared" si="184"/>
        <v>0.69011278564717182</v>
      </c>
      <c r="Y204" s="15">
        <f t="shared" si="191"/>
        <v>0.69011278564717182</v>
      </c>
    </row>
    <row r="205" spans="1:25">
      <c r="A205" s="14">
        <f>'a（自動）計算用'!D92</f>
        <v>97</v>
      </c>
      <c r="B205" s="156">
        <f>'a（自動）計算用'!F92</f>
        <v>459.74429918330588</v>
      </c>
      <c r="C205" s="156"/>
      <c r="D205" s="26">
        <f>'a（自動）計算用'!G92</f>
        <v>28.668358739921548</v>
      </c>
      <c r="E205" s="26">
        <f t="shared" si="185"/>
        <v>21.441648704875888</v>
      </c>
      <c r="F205" s="26">
        <f t="shared" si="172"/>
        <v>13.316229037153754</v>
      </c>
      <c r="G205" s="26">
        <f t="shared" si="173"/>
        <v>58.008907543718038</v>
      </c>
      <c r="H205" s="26">
        <f t="shared" si="186"/>
        <v>40.081524014844923</v>
      </c>
      <c r="I205" s="26">
        <f t="shared" si="174"/>
        <v>39.595582290337724</v>
      </c>
      <c r="J205" s="27">
        <f t="shared" ref="J205:K205" si="213">J89</f>
        <v>0.51015813479949124</v>
      </c>
      <c r="K205" s="155">
        <f t="shared" si="213"/>
        <v>1600.1333446700683</v>
      </c>
      <c r="L205" s="27">
        <f t="shared" si="176"/>
        <v>772.45989904722558</v>
      </c>
      <c r="M205" s="155">
        <f>'a（自動）計算用'!L92</f>
        <v>0</v>
      </c>
      <c r="N205" s="155">
        <f t="shared" si="177"/>
        <v>459.74429918330588</v>
      </c>
      <c r="O205" s="26">
        <f t="shared" si="188"/>
        <v>21.441648704875888</v>
      </c>
      <c r="P205" s="26">
        <f t="shared" si="178"/>
        <v>13.316229037153754</v>
      </c>
      <c r="Q205" s="26">
        <f t="shared" si="189"/>
        <v>58.008907543718038</v>
      </c>
      <c r="R205" s="26">
        <f t="shared" si="190"/>
        <v>40.081524014844923</v>
      </c>
      <c r="S205" s="26">
        <f t="shared" si="179"/>
        <v>39.595582290337724</v>
      </c>
      <c r="T205" s="27">
        <f t="shared" si="180"/>
        <v>772.45989904722558</v>
      </c>
      <c r="U205" s="27">
        <f t="shared" si="181"/>
        <v>0</v>
      </c>
      <c r="V205" s="27">
        <f t="shared" si="182"/>
        <v>1269.2756789215287</v>
      </c>
      <c r="W205" s="27">
        <f t="shared" si="183"/>
        <v>1116.5574996635314</v>
      </c>
      <c r="X205" s="15">
        <f t="shared" si="184"/>
        <v>0.69182276710335311</v>
      </c>
      <c r="Y205" s="15">
        <f t="shared" si="191"/>
        <v>0.69182276710335311</v>
      </c>
    </row>
    <row r="206" spans="1:25">
      <c r="A206" s="14">
        <f>'a（自動）計算用'!D93</f>
        <v>98</v>
      </c>
      <c r="B206" s="156">
        <f>'a（自動）計算用'!F93</f>
        <v>459.74429918330588</v>
      </c>
      <c r="C206" s="156"/>
      <c r="D206" s="26">
        <f>'a（自動）計算用'!G93</f>
        <v>28.773634752645311</v>
      </c>
      <c r="E206" s="26">
        <f t="shared" si="185"/>
        <v>21.441648704875888</v>
      </c>
      <c r="F206" s="26">
        <f t="shared" si="172"/>
        <v>13.364109950684124</v>
      </c>
      <c r="G206" s="26">
        <f t="shared" si="173"/>
        <v>58.245984372775645</v>
      </c>
      <c r="H206" s="26">
        <f t="shared" si="186"/>
        <v>40.163345169205051</v>
      </c>
      <c r="I206" s="26">
        <f t="shared" si="174"/>
        <v>39.676785566116102</v>
      </c>
      <c r="J206" s="27">
        <f t="shared" ref="J206:K206" si="214">J90</f>
        <v>0.51322127188416999</v>
      </c>
      <c r="K206" s="155">
        <f t="shared" si="214"/>
        <v>1596.6825561203225</v>
      </c>
      <c r="L206" s="27">
        <f t="shared" si="176"/>
        <v>778.40573934360305</v>
      </c>
      <c r="M206" s="155">
        <f>'a（自動）計算用'!L93</f>
        <v>0</v>
      </c>
      <c r="N206" s="155">
        <f t="shared" si="177"/>
        <v>459.74429918330588</v>
      </c>
      <c r="O206" s="26">
        <f t="shared" si="188"/>
        <v>21.441648704875888</v>
      </c>
      <c r="P206" s="26">
        <f t="shared" si="178"/>
        <v>13.364109950684124</v>
      </c>
      <c r="Q206" s="26">
        <f t="shared" si="189"/>
        <v>58.245984372775645</v>
      </c>
      <c r="R206" s="26">
        <f t="shared" si="190"/>
        <v>40.163345169205051</v>
      </c>
      <c r="S206" s="26">
        <f t="shared" si="179"/>
        <v>39.676785566116102</v>
      </c>
      <c r="T206" s="27">
        <f t="shared" si="180"/>
        <v>778.40573934360305</v>
      </c>
      <c r="U206" s="27">
        <f t="shared" si="181"/>
        <v>0</v>
      </c>
      <c r="V206" s="27">
        <f t="shared" si="182"/>
        <v>1262.9428199860256</v>
      </c>
      <c r="W206" s="27">
        <f t="shared" si="183"/>
        <v>1122.439404957893</v>
      </c>
      <c r="X206" s="15">
        <f t="shared" si="184"/>
        <v>0.69349466519558267</v>
      </c>
      <c r="Y206" s="15">
        <f t="shared" si="191"/>
        <v>0.69349466519558267</v>
      </c>
    </row>
    <row r="207" spans="1:25">
      <c r="A207" s="14">
        <f>'a（自動）計算用'!D94</f>
        <v>99</v>
      </c>
      <c r="B207" s="156">
        <f>'a（自動）計算用'!F94</f>
        <v>459.74429918330588</v>
      </c>
      <c r="C207" s="156"/>
      <c r="D207" s="26">
        <f>'a（自動）計算用'!G94</f>
        <v>28.876961247392533</v>
      </c>
      <c r="E207" s="26">
        <f t="shared" si="185"/>
        <v>21.441648704875888</v>
      </c>
      <c r="F207" s="26">
        <f t="shared" si="172"/>
        <v>13.411104197829193</v>
      </c>
      <c r="G207" s="26">
        <f t="shared" si="173"/>
        <v>58.478397325313445</v>
      </c>
      <c r="H207" s="26">
        <f t="shared" si="186"/>
        <v>40.243395224682573</v>
      </c>
      <c r="I207" s="26">
        <f t="shared" si="174"/>
        <v>39.756231346868518</v>
      </c>
      <c r="J207" s="27">
        <f t="shared" ref="J207:K207" si="215">J91</f>
        <v>0.51623303534292952</v>
      </c>
      <c r="K207" s="155">
        <f t="shared" si="215"/>
        <v>1593.3041233621541</v>
      </c>
      <c r="L207" s="27">
        <f t="shared" si="176"/>
        <v>784.25987985183463</v>
      </c>
      <c r="M207" s="155">
        <f>'a（自動）計算用'!L94</f>
        <v>0</v>
      </c>
      <c r="N207" s="155">
        <f t="shared" si="177"/>
        <v>459.74429918330588</v>
      </c>
      <c r="O207" s="26">
        <f t="shared" si="188"/>
        <v>21.441648704875888</v>
      </c>
      <c r="P207" s="26">
        <f t="shared" si="178"/>
        <v>13.411104197829193</v>
      </c>
      <c r="Q207" s="26">
        <f t="shared" si="189"/>
        <v>58.478397325313445</v>
      </c>
      <c r="R207" s="26">
        <f t="shared" si="190"/>
        <v>40.243395224682573</v>
      </c>
      <c r="S207" s="26">
        <f t="shared" si="179"/>
        <v>39.756231346868518</v>
      </c>
      <c r="T207" s="27">
        <f t="shared" si="180"/>
        <v>784.25987985183463</v>
      </c>
      <c r="U207" s="27">
        <f t="shared" si="181"/>
        <v>0</v>
      </c>
      <c r="V207" s="27">
        <f t="shared" si="182"/>
        <v>1256.7802843415263</v>
      </c>
      <c r="W207" s="27">
        <f t="shared" si="183"/>
        <v>1128.2214648756096</v>
      </c>
      <c r="X207" s="15">
        <f t="shared" si="184"/>
        <v>0.69512937332592062</v>
      </c>
      <c r="Y207" s="15">
        <f t="shared" si="191"/>
        <v>0.69512937332592062</v>
      </c>
    </row>
    <row r="208" spans="1:25">
      <c r="A208" s="14">
        <f>'a（自動）計算用'!D95</f>
        <v>100</v>
      </c>
      <c r="B208" s="156">
        <f>'a（自動）計算用'!F95</f>
        <v>459.74429918330588</v>
      </c>
      <c r="C208" s="156"/>
      <c r="D208" s="26">
        <f>'a（自動）計算用'!G95</f>
        <v>28.978369774214112</v>
      </c>
      <c r="E208" s="26">
        <f t="shared" si="185"/>
        <v>21.441648704875888</v>
      </c>
      <c r="F208" s="26">
        <f t="shared" si="172"/>
        <v>13.45722612796656</v>
      </c>
      <c r="G208" s="26">
        <f t="shared" si="173"/>
        <v>58.706231993035082</v>
      </c>
      <c r="H208" s="26">
        <f t="shared" si="186"/>
        <v>40.321714123549036</v>
      </c>
      <c r="I208" s="26">
        <f t="shared" si="174"/>
        <v>39.833959259424027</v>
      </c>
      <c r="J208" s="27">
        <f t="shared" ref="J208:K208" si="216">J92</f>
        <v>0.51919403347546766</v>
      </c>
      <c r="K208" s="155">
        <f t="shared" si="216"/>
        <v>1589.9965449161157</v>
      </c>
      <c r="L208" s="27">
        <f t="shared" si="176"/>
        <v>790.02303905113808</v>
      </c>
      <c r="M208" s="155">
        <f>'a（自動）計算用'!L95</f>
        <v>0</v>
      </c>
      <c r="N208" s="155">
        <f t="shared" si="177"/>
        <v>459.74429918330588</v>
      </c>
      <c r="O208" s="26">
        <f t="shared" si="188"/>
        <v>21.441648704875888</v>
      </c>
      <c r="P208" s="26">
        <f t="shared" si="178"/>
        <v>13.45722612796656</v>
      </c>
      <c r="Q208" s="26">
        <f t="shared" si="189"/>
        <v>58.706231993035082</v>
      </c>
      <c r="R208" s="26">
        <f t="shared" si="190"/>
        <v>40.321714123549036</v>
      </c>
      <c r="S208" s="26">
        <f t="shared" si="179"/>
        <v>39.833959259424027</v>
      </c>
      <c r="T208" s="27">
        <f t="shared" si="180"/>
        <v>790.02303905113808</v>
      </c>
      <c r="U208" s="27">
        <f t="shared" si="181"/>
        <v>0</v>
      </c>
      <c r="V208" s="27">
        <f t="shared" si="182"/>
        <v>1250.782626628034</v>
      </c>
      <c r="W208" s="27">
        <f t="shared" si="183"/>
        <v>1133.9049222918413</v>
      </c>
      <c r="X208" s="15">
        <f t="shared" si="184"/>
        <v>0.69672776219574795</v>
      </c>
      <c r="Y208" s="15">
        <f t="shared" si="191"/>
        <v>0.69672776219574795</v>
      </c>
    </row>
    <row r="209" spans="1:25">
      <c r="A209" s="14">
        <f>'a（自動）計算用'!D96</f>
        <v>101</v>
      </c>
      <c r="B209" s="156">
        <f>'a（自動）計算用'!F96</f>
        <v>459.74429918330588</v>
      </c>
      <c r="C209" s="156"/>
      <c r="D209" s="26">
        <f>'a（自動）計算用'!G96</f>
        <v>29.07789154234753</v>
      </c>
      <c r="E209" s="26">
        <f t="shared" si="185"/>
        <v>21.441648704875888</v>
      </c>
      <c r="F209" s="26">
        <f t="shared" si="172"/>
        <v>13.502489935467413</v>
      </c>
      <c r="G209" s="26">
        <f t="shared" si="173"/>
        <v>58.929572678315139</v>
      </c>
      <c r="H209" s="26">
        <f t="shared" si="186"/>
        <v>40.398340830382182</v>
      </c>
      <c r="I209" s="26">
        <f t="shared" si="174"/>
        <v>39.910007960939595</v>
      </c>
      <c r="J209" s="27">
        <f t="shared" ref="J209:K209" si="217">J93</f>
        <v>0.52210487810464257</v>
      </c>
      <c r="K209" s="155">
        <f t="shared" si="217"/>
        <v>1586.7583487327822</v>
      </c>
      <c r="L209" s="27">
        <f t="shared" si="176"/>
        <v>795.69596199034561</v>
      </c>
      <c r="M209" s="155">
        <f>'a（自動）計算用'!L96</f>
        <v>0</v>
      </c>
      <c r="N209" s="155">
        <f t="shared" si="177"/>
        <v>459.74429918330588</v>
      </c>
      <c r="O209" s="26">
        <f t="shared" si="188"/>
        <v>21.441648704875888</v>
      </c>
      <c r="P209" s="26">
        <f t="shared" si="178"/>
        <v>13.502489935467413</v>
      </c>
      <c r="Q209" s="26">
        <f t="shared" si="189"/>
        <v>58.929572678315139</v>
      </c>
      <c r="R209" s="26">
        <f t="shared" si="190"/>
        <v>40.398340830382182</v>
      </c>
      <c r="S209" s="26">
        <f t="shared" si="179"/>
        <v>39.910007960939595</v>
      </c>
      <c r="T209" s="27">
        <f t="shared" si="180"/>
        <v>795.69596199034561</v>
      </c>
      <c r="U209" s="27">
        <f t="shared" si="181"/>
        <v>0</v>
      </c>
      <c r="V209" s="27">
        <f t="shared" si="182"/>
        <v>1244.9446157076347</v>
      </c>
      <c r="W209" s="27">
        <f t="shared" si="183"/>
        <v>1139.4910231610788</v>
      </c>
      <c r="X209" s="15">
        <f t="shared" si="184"/>
        <v>0.69829068050311949</v>
      </c>
      <c r="Y209" s="15">
        <f t="shared" si="191"/>
        <v>0.69829068050311949</v>
      </c>
    </row>
    <row r="210" spans="1:25">
      <c r="A210" s="14">
        <f>'a（自動）計算用'!D97</f>
        <v>102</v>
      </c>
      <c r="B210" s="156">
        <f>'a（自動）計算用'!F97</f>
        <v>459.74429918330588</v>
      </c>
      <c r="C210" s="156"/>
      <c r="D210" s="26">
        <f>'a（自動）計算用'!G97</f>
        <v>29.175557421134421</v>
      </c>
      <c r="E210" s="26">
        <f t="shared" si="185"/>
        <v>21.441648704875888</v>
      </c>
      <c r="F210" s="26">
        <f t="shared" si="172"/>
        <v>13.546909660113833</v>
      </c>
      <c r="G210" s="26">
        <f t="shared" si="173"/>
        <v>59.148502407457705</v>
      </c>
      <c r="H210" s="26">
        <f t="shared" si="186"/>
        <v>40.473313362545063</v>
      </c>
      <c r="I210" s="26">
        <f t="shared" si="174"/>
        <v>39.984415169122343</v>
      </c>
      <c r="J210" s="27">
        <f t="shared" ref="J210:K210" si="218">J94</f>
        <v>0.52496618409427787</v>
      </c>
      <c r="K210" s="155">
        <f t="shared" si="218"/>
        <v>1583.5880916441251</v>
      </c>
      <c r="L210" s="27">
        <f t="shared" si="176"/>
        <v>801.27941864485513</v>
      </c>
      <c r="M210" s="155">
        <f>'a（自動）計算用'!L97</f>
        <v>0</v>
      </c>
      <c r="N210" s="155">
        <f t="shared" si="177"/>
        <v>459.74429918330588</v>
      </c>
      <c r="O210" s="26">
        <f t="shared" si="188"/>
        <v>21.441648704875888</v>
      </c>
      <c r="P210" s="26">
        <f t="shared" si="178"/>
        <v>13.546909660113833</v>
      </c>
      <c r="Q210" s="26">
        <f t="shared" si="189"/>
        <v>59.148502407457705</v>
      </c>
      <c r="R210" s="26">
        <f t="shared" si="190"/>
        <v>40.473313362545063</v>
      </c>
      <c r="S210" s="26">
        <f t="shared" si="179"/>
        <v>39.984415169122343</v>
      </c>
      <c r="T210" s="27">
        <f t="shared" si="180"/>
        <v>801.27941864485513</v>
      </c>
      <c r="U210" s="27">
        <f t="shared" si="181"/>
        <v>0</v>
      </c>
      <c r="V210" s="27">
        <f t="shared" si="182"/>
        <v>1239.2612241454806</v>
      </c>
      <c r="W210" s="27">
        <f t="shared" si="183"/>
        <v>1144.981015763133</v>
      </c>
      <c r="X210" s="15">
        <f t="shared" si="184"/>
        <v>0.69981895561019425</v>
      </c>
      <c r="Y210" s="15">
        <f t="shared" si="191"/>
        <v>0.69981895561019425</v>
      </c>
    </row>
    <row r="211" spans="1:25">
      <c r="A211" s="14">
        <f>'a（自動）計算用'!D98</f>
        <v>103</v>
      </c>
      <c r="B211" s="156">
        <f>'a（自動）計算用'!F98</f>
        <v>459.74429918330588</v>
      </c>
      <c r="C211" s="156"/>
      <c r="D211" s="26">
        <f>'a（自動）計算用'!G98</f>
        <v>29.271397940664748</v>
      </c>
      <c r="E211" s="26">
        <f t="shared" si="185"/>
        <v>21.441648704875888</v>
      </c>
      <c r="F211" s="26">
        <f t="shared" si="172"/>
        <v>13.590499187391792</v>
      </c>
      <c r="G211" s="26">
        <f t="shared" si="173"/>
        <v>59.363102943559447</v>
      </c>
      <c r="H211" s="26">
        <f t="shared" si="186"/>
        <v>40.546668819221949</v>
      </c>
      <c r="I211" s="26">
        <f t="shared" si="174"/>
        <v>40.057217691020703</v>
      </c>
      <c r="J211" s="27">
        <f t="shared" ref="J211:K211" si="219">J95</f>
        <v>0.52777856887748031</v>
      </c>
      <c r="K211" s="155">
        <f t="shared" si="219"/>
        <v>1580.4843588288395</v>
      </c>
      <c r="L211" s="27">
        <f t="shared" si="176"/>
        <v>806.77420231550002</v>
      </c>
      <c r="M211" s="155">
        <f>'a（自動）計算用'!L98</f>
        <v>0</v>
      </c>
      <c r="N211" s="155">
        <f t="shared" si="177"/>
        <v>459.74429918330588</v>
      </c>
      <c r="O211" s="26">
        <f t="shared" si="188"/>
        <v>21.441648704875888</v>
      </c>
      <c r="P211" s="26">
        <f t="shared" si="178"/>
        <v>13.590499187391792</v>
      </c>
      <c r="Q211" s="26">
        <f t="shared" si="189"/>
        <v>59.363102943559447</v>
      </c>
      <c r="R211" s="26">
        <f t="shared" si="190"/>
        <v>40.546668819221949</v>
      </c>
      <c r="S211" s="26">
        <f t="shared" si="179"/>
        <v>40.057217691020703</v>
      </c>
      <c r="T211" s="27">
        <f t="shared" si="180"/>
        <v>806.77420231550002</v>
      </c>
      <c r="U211" s="27">
        <f t="shared" si="181"/>
        <v>0</v>
      </c>
      <c r="V211" s="27">
        <f t="shared" si="182"/>
        <v>1233.7276183215833</v>
      </c>
      <c r="W211" s="27">
        <f t="shared" si="183"/>
        <v>1150.3761499608661</v>
      </c>
      <c r="X211" s="15">
        <f t="shared" si="184"/>
        <v>0.70131339418236827</v>
      </c>
      <c r="Y211" s="15">
        <f t="shared" si="191"/>
        <v>0.70131339418236827</v>
      </c>
    </row>
    <row r="212" spans="1:25">
      <c r="A212" s="14">
        <f>'a（自動）計算用'!D99</f>
        <v>104</v>
      </c>
      <c r="B212" s="156">
        <f>'a（自動）計算用'!F99</f>
        <v>459.74429918330588</v>
      </c>
      <c r="C212" s="156"/>
      <c r="D212" s="26">
        <f>'a（自動）計算用'!G99</f>
        <v>29.365443292185031</v>
      </c>
      <c r="E212" s="26">
        <f t="shared" si="185"/>
        <v>21.441648704875888</v>
      </c>
      <c r="F212" s="26">
        <f t="shared" si="172"/>
        <v>13.633272248676811</v>
      </c>
      <c r="G212" s="26">
        <f t="shared" si="173"/>
        <v>59.573454799016737</v>
      </c>
      <c r="H212" s="26">
        <f t="shared" si="186"/>
        <v>40.618443409099186</v>
      </c>
      <c r="I212" s="26">
        <f t="shared" si="174"/>
        <v>40.128451450471651</v>
      </c>
      <c r="J212" s="27">
        <f t="shared" ref="J212:K212" si="220">J96</f>
        <v>0.53054265199573103</v>
      </c>
      <c r="K212" s="155">
        <f t="shared" si="220"/>
        <v>1577.445763291056</v>
      </c>
      <c r="L212" s="27">
        <f t="shared" si="176"/>
        <v>812.18112806923727</v>
      </c>
      <c r="M212" s="155">
        <f>'a（自動）計算用'!L99</f>
        <v>0</v>
      </c>
      <c r="N212" s="155">
        <f t="shared" si="177"/>
        <v>459.74429918330588</v>
      </c>
      <c r="O212" s="26">
        <f t="shared" si="188"/>
        <v>21.441648704875888</v>
      </c>
      <c r="P212" s="26">
        <f t="shared" si="178"/>
        <v>13.633272248676811</v>
      </c>
      <c r="Q212" s="26">
        <f t="shared" si="189"/>
        <v>59.573454799016737</v>
      </c>
      <c r="R212" s="26">
        <f t="shared" si="190"/>
        <v>40.618443409099186</v>
      </c>
      <c r="S212" s="26">
        <f t="shared" si="179"/>
        <v>40.128451450471651</v>
      </c>
      <c r="T212" s="27">
        <f t="shared" si="180"/>
        <v>812.18112806923727</v>
      </c>
      <c r="U212" s="27">
        <f t="shared" si="181"/>
        <v>0</v>
      </c>
      <c r="V212" s="27">
        <f t="shared" si="182"/>
        <v>1228.3391491293946</v>
      </c>
      <c r="W212" s="27">
        <f t="shared" si="183"/>
        <v>1155.6776764706501</v>
      </c>
      <c r="X212" s="15">
        <f t="shared" si="184"/>
        <v>0.70277478280066408</v>
      </c>
      <c r="Y212" s="15">
        <f t="shared" si="191"/>
        <v>0.70277478280066408</v>
      </c>
    </row>
    <row r="213" spans="1:25">
      <c r="A213" s="14">
        <f>'a（自動）計算用'!D100</f>
        <v>105</v>
      </c>
      <c r="B213" s="156">
        <f>'a（自動）計算用'!F100</f>
        <v>459.74429918330588</v>
      </c>
      <c r="C213" s="156"/>
      <c r="D213" s="26">
        <f>'a（自動）計算用'!G100</f>
        <v>29.45772332830634</v>
      </c>
      <c r="E213" s="26">
        <f t="shared" si="185"/>
        <v>21.441648704875888</v>
      </c>
      <c r="F213" s="26">
        <f t="shared" si="172"/>
        <v>13.675242421328557</v>
      </c>
      <c r="G213" s="26">
        <f t="shared" si="173"/>
        <v>59.779637247716856</v>
      </c>
      <c r="H213" s="26">
        <f t="shared" si="186"/>
        <v>40.688672476774443</v>
      </c>
      <c r="I213" s="26">
        <f t="shared" si="174"/>
        <v>40.198151514287055</v>
      </c>
      <c r="J213" s="27">
        <f t="shared" ref="J213:K213" si="221">J97</f>
        <v>0.53325905464903556</v>
      </c>
      <c r="K213" s="155">
        <f t="shared" si="221"/>
        <v>1574.4709453518487</v>
      </c>
      <c r="L213" s="27">
        <f t="shared" si="176"/>
        <v>817.50103122161022</v>
      </c>
      <c r="M213" s="155">
        <f>'a（自動）計算用'!L100</f>
        <v>0</v>
      </c>
      <c r="N213" s="155">
        <f t="shared" si="177"/>
        <v>459.74429918330588</v>
      </c>
      <c r="O213" s="26">
        <f t="shared" si="188"/>
        <v>21.441648704875888</v>
      </c>
      <c r="P213" s="26">
        <f t="shared" si="178"/>
        <v>13.675242421328557</v>
      </c>
      <c r="Q213" s="26">
        <f t="shared" si="189"/>
        <v>59.779637247716856</v>
      </c>
      <c r="R213" s="26">
        <f t="shared" si="190"/>
        <v>40.688672476774443</v>
      </c>
      <c r="S213" s="26">
        <f t="shared" si="179"/>
        <v>40.198151514287055</v>
      </c>
      <c r="T213" s="27">
        <f t="shared" si="180"/>
        <v>817.50103122161022</v>
      </c>
      <c r="U213" s="27">
        <f t="shared" si="181"/>
        <v>0</v>
      </c>
      <c r="V213" s="27">
        <f t="shared" si="182"/>
        <v>1223.0913432206116</v>
      </c>
      <c r="W213" s="27">
        <f t="shared" si="183"/>
        <v>1160.8868461465645</v>
      </c>
      <c r="X213" s="15">
        <f t="shared" si="184"/>
        <v>0.70420388854884042</v>
      </c>
      <c r="Y213" s="15">
        <f t="shared" si="191"/>
        <v>0.70420388854884042</v>
      </c>
    </row>
    <row r="214" spans="1:25">
      <c r="A214" s="14">
        <f>'a（自動）計算用'!D101</f>
        <v>106</v>
      </c>
      <c r="B214" s="156">
        <f>'a（自動）計算用'!F101</f>
        <v>459.74429918330588</v>
      </c>
      <c r="C214" s="156"/>
      <c r="D214" s="26">
        <f>'a（自動）計算用'!G101</f>
        <v>29.548267563046004</v>
      </c>
      <c r="E214" s="26">
        <f t="shared" si="185"/>
        <v>21.441648704875888</v>
      </c>
      <c r="F214" s="26">
        <f t="shared" ref="F214:F228" si="222">$AB$11+$AB$12*D214+$AB$13*E214*D214/100</f>
        <v>13.716423128709819</v>
      </c>
      <c r="G214" s="26">
        <f t="shared" ref="G214:G228" si="223">L214/F214</f>
        <v>59.981728336948862</v>
      </c>
      <c r="H214" s="26">
        <f t="shared" si="186"/>
        <v>40.757390527971495</v>
      </c>
      <c r="I214" s="26">
        <f t="shared" ref="I214:I228" si="224">$AB$15+$AB$16*H214+$AB$17*E214*D214/100</f>
        <v>40.266352117255451</v>
      </c>
      <c r="J214" s="27">
        <f t="shared" ref="J214:K214" si="225">J98</f>
        <v>0.53592839925738844</v>
      </c>
      <c r="K214" s="155">
        <f t="shared" si="225"/>
        <v>1571.5585721529667</v>
      </c>
      <c r="L214" s="27">
        <f t="shared" ref="L214:L228" si="226">($AB$2*D214^$AB$3+$AB$4*D214^$AB$5/B214)^-1</f>
        <v>822.73476586091454</v>
      </c>
      <c r="M214" s="155">
        <f>'a（自動）計算用'!L101</f>
        <v>0</v>
      </c>
      <c r="N214" s="155">
        <f t="shared" ref="N214:N228" si="227">B214-M214</f>
        <v>459.74429918330588</v>
      </c>
      <c r="O214" s="26">
        <f t="shared" si="188"/>
        <v>21.441648704875888</v>
      </c>
      <c r="P214" s="26">
        <f t="shared" ref="P214:P228" si="228">$AB$11+$AB$12*D214+$AB$13*O214*D214/100</f>
        <v>13.716423128709819</v>
      </c>
      <c r="Q214" s="26">
        <f t="shared" si="189"/>
        <v>59.981728336948862</v>
      </c>
      <c r="R214" s="26">
        <f t="shared" si="190"/>
        <v>40.757390527971495</v>
      </c>
      <c r="S214" s="26">
        <f t="shared" ref="S214:S228" si="229">$AB$15+$AB$16*R214+$AB$17*O214*D214/100</f>
        <v>40.266352117255451</v>
      </c>
      <c r="T214" s="27">
        <f t="shared" ref="T214:T228" si="230">($AB$2*D214^$AB$3+$AB$4*D214^$AB$5/N214)^-1</f>
        <v>822.73476586091454</v>
      </c>
      <c r="U214" s="27">
        <f t="shared" ref="U214:U228" si="231">L214-T214</f>
        <v>0</v>
      </c>
      <c r="V214" s="27">
        <f t="shared" ref="V214:V228" si="232">$AB$22*D214^$AB$21</f>
        <v>1217.9798947587519</v>
      </c>
      <c r="W214" s="27">
        <f t="shared" ref="W214:W228" si="233">($AB$2*D214^$AB$3+$AB$4*D214^$AB$5/V214)^-1</f>
        <v>1166.0049092792381</v>
      </c>
      <c r="X214" s="15">
        <f t="shared" ref="X214:X228" si="234">L214/W214</f>
        <v>0.7056014595766027</v>
      </c>
      <c r="Y214" s="15">
        <f t="shared" si="191"/>
        <v>0.7056014595766027</v>
      </c>
    </row>
    <row r="215" spans="1:25">
      <c r="A215" s="14">
        <f>'a（自動）計算用'!D102</f>
        <v>107</v>
      </c>
      <c r="B215" s="156">
        <f>'a（自動）計算用'!F102</f>
        <v>459.74429918330588</v>
      </c>
      <c r="C215" s="156"/>
      <c r="D215" s="26">
        <f>'a（自動）計算用'!G102</f>
        <v>29.637105171734799</v>
      </c>
      <c r="E215" s="26">
        <f t="shared" si="185"/>
        <v>21.441648704875888</v>
      </c>
      <c r="F215" s="26">
        <f t="shared" si="222"/>
        <v>13.756827640144289</v>
      </c>
      <c r="G215" s="26">
        <f t="shared" si="223"/>
        <v>60.179804899073702</v>
      </c>
      <c r="H215" s="26">
        <f t="shared" si="186"/>
        <v>40.824631253634728</v>
      </c>
      <c r="I215" s="26">
        <f t="shared" si="224"/>
        <v>40.333086686032985</v>
      </c>
      <c r="J215" s="27">
        <f t="shared" ref="J215:K215" si="235">J99</f>
        <v>0.53855130903382953</v>
      </c>
      <c r="K215" s="155">
        <f t="shared" si="235"/>
        <v>1568.707337172199</v>
      </c>
      <c r="L215" s="27">
        <f t="shared" si="226"/>
        <v>827.88320341406779</v>
      </c>
      <c r="M215" s="155">
        <f>'a（自動）計算用'!L102</f>
        <v>0</v>
      </c>
      <c r="N215" s="155">
        <f t="shared" si="227"/>
        <v>459.74429918330588</v>
      </c>
      <c r="O215" s="26">
        <f t="shared" si="188"/>
        <v>21.441648704875888</v>
      </c>
      <c r="P215" s="26">
        <f t="shared" si="228"/>
        <v>13.756827640144289</v>
      </c>
      <c r="Q215" s="26">
        <f t="shared" si="189"/>
        <v>60.179804899073702</v>
      </c>
      <c r="R215" s="26">
        <f t="shared" si="190"/>
        <v>40.824631253634728</v>
      </c>
      <c r="S215" s="26">
        <f t="shared" si="229"/>
        <v>40.333086686032985</v>
      </c>
      <c r="T215" s="27">
        <f t="shared" si="230"/>
        <v>827.88320341406779</v>
      </c>
      <c r="U215" s="27">
        <f t="shared" si="231"/>
        <v>0</v>
      </c>
      <c r="V215" s="27">
        <f t="shared" si="232"/>
        <v>1213.0006576468966</v>
      </c>
      <c r="W215" s="27">
        <f t="shared" si="233"/>
        <v>1171.0331149102649</v>
      </c>
      <c r="X215" s="15">
        <f t="shared" si="234"/>
        <v>0.70696822564023531</v>
      </c>
      <c r="Y215" s="15">
        <f t="shared" si="191"/>
        <v>0.70696822564023531</v>
      </c>
    </row>
    <row r="216" spans="1:25">
      <c r="A216" s="14">
        <f>'a（自動）計算用'!D103</f>
        <v>108</v>
      </c>
      <c r="B216" s="156">
        <f>'a（自動）計算用'!F103</f>
        <v>459.74429918330588</v>
      </c>
      <c r="C216" s="156"/>
      <c r="D216" s="26">
        <f>'a（自動）計算用'!G103</f>
        <v>29.724264990819755</v>
      </c>
      <c r="E216" s="26">
        <f t="shared" si="185"/>
        <v>21.441648704875888</v>
      </c>
      <c r="F216" s="26">
        <f t="shared" si="222"/>
        <v>13.796469070826888</v>
      </c>
      <c r="G216" s="26">
        <f t="shared" si="223"/>
        <v>60.373942562986898</v>
      </c>
      <c r="H216" s="26">
        <f t="shared" si="186"/>
        <v>40.890427552971609</v>
      </c>
      <c r="I216" s="26">
        <f t="shared" si="224"/>
        <v>40.398387861991075</v>
      </c>
      <c r="J216" s="27">
        <f t="shared" ref="J216:K216" si="236">J100</f>
        <v>0.54112840756933278</v>
      </c>
      <c r="K216" s="155">
        <f t="shared" si="236"/>
        <v>1565.9159597498217</v>
      </c>
      <c r="L216" s="27">
        <f t="shared" si="226"/>
        <v>832.9472312541277</v>
      </c>
      <c r="M216" s="155">
        <f>'a（自動）計算用'!L103</f>
        <v>0</v>
      </c>
      <c r="N216" s="155">
        <f t="shared" si="227"/>
        <v>459.74429918330588</v>
      </c>
      <c r="O216" s="26">
        <f t="shared" si="188"/>
        <v>21.441648704875888</v>
      </c>
      <c r="P216" s="26">
        <f t="shared" si="228"/>
        <v>13.796469070826888</v>
      </c>
      <c r="Q216" s="26">
        <f t="shared" si="189"/>
        <v>60.373942562986898</v>
      </c>
      <c r="R216" s="26">
        <f t="shared" si="190"/>
        <v>40.890427552971609</v>
      </c>
      <c r="S216" s="26">
        <f t="shared" si="229"/>
        <v>40.398387861991075</v>
      </c>
      <c r="T216" s="27">
        <f t="shared" si="230"/>
        <v>832.9472312541277</v>
      </c>
      <c r="U216" s="27">
        <f t="shared" si="231"/>
        <v>0</v>
      </c>
      <c r="V216" s="27">
        <f t="shared" si="232"/>
        <v>1208.1496381976417</v>
      </c>
      <c r="W216" s="27">
        <f t="shared" si="233"/>
        <v>1175.9727101630222</v>
      </c>
      <c r="X216" s="15">
        <f t="shared" si="234"/>
        <v>0.70830489862188917</v>
      </c>
      <c r="Y216" s="15">
        <f t="shared" si="191"/>
        <v>0.70830489862188917</v>
      </c>
    </row>
    <row r="217" spans="1:25">
      <c r="A217" s="14">
        <f>'a（自動）計算用'!D104</f>
        <v>109</v>
      </c>
      <c r="B217" s="156">
        <f>'a（自動）計算用'!F104</f>
        <v>459.74429918330588</v>
      </c>
      <c r="C217" s="156"/>
      <c r="D217" s="26">
        <f>'a（自動）計算用'!G104</f>
        <v>29.809775517590403</v>
      </c>
      <c r="E217" s="26">
        <f t="shared" si="185"/>
        <v>21.441648704875888</v>
      </c>
      <c r="F217" s="26">
        <f t="shared" si="222"/>
        <v>13.835360381699241</v>
      </c>
      <c r="G217" s="26">
        <f t="shared" si="223"/>
        <v>60.564215765409301</v>
      </c>
      <c r="H217" s="26">
        <f t="shared" si="186"/>
        <v>40.954811555508151</v>
      </c>
      <c r="I217" s="26">
        <f t="shared" si="224"/>
        <v>40.462287523085386</v>
      </c>
      <c r="J217" s="27">
        <f t="shared" ref="J217:K217" si="237">J101</f>
        <v>0.54366031842976492</v>
      </c>
      <c r="K217" s="155">
        <f t="shared" si="237"/>
        <v>1563.1831846255609</v>
      </c>
      <c r="L217" s="27">
        <f t="shared" si="226"/>
        <v>837.92775134942838</v>
      </c>
      <c r="M217" s="155">
        <f>'a（自動）計算用'!L104</f>
        <v>0</v>
      </c>
      <c r="N217" s="155">
        <f t="shared" si="227"/>
        <v>459.74429918330588</v>
      </c>
      <c r="O217" s="26">
        <f t="shared" si="188"/>
        <v>21.441648704875888</v>
      </c>
      <c r="P217" s="26">
        <f t="shared" si="228"/>
        <v>13.835360381699241</v>
      </c>
      <c r="Q217" s="26">
        <f t="shared" si="189"/>
        <v>60.564215765409301</v>
      </c>
      <c r="R217" s="26">
        <f t="shared" si="190"/>
        <v>40.954811555508151</v>
      </c>
      <c r="S217" s="26">
        <f t="shared" si="229"/>
        <v>40.462287523085386</v>
      </c>
      <c r="T217" s="27">
        <f t="shared" si="230"/>
        <v>837.92775134942838</v>
      </c>
      <c r="U217" s="27">
        <f t="shared" si="231"/>
        <v>0</v>
      </c>
      <c r="V217" s="27">
        <f t="shared" si="232"/>
        <v>1203.4229882156969</v>
      </c>
      <c r="W217" s="27">
        <f t="shared" si="233"/>
        <v>1180.8249395906889</v>
      </c>
      <c r="X217" s="15">
        <f t="shared" si="234"/>
        <v>0.70961217302869684</v>
      </c>
      <c r="Y217" s="15">
        <f t="shared" si="191"/>
        <v>0.70961217302869684</v>
      </c>
    </row>
    <row r="218" spans="1:25">
      <c r="A218" s="14">
        <f>'a（自動）計算用'!D105</f>
        <v>110</v>
      </c>
      <c r="B218" s="156">
        <f>'a（自動）計算用'!F105</f>
        <v>459.74429918330588</v>
      </c>
      <c r="C218" s="156"/>
      <c r="D218" s="26">
        <f>'a（自動）計算用'!G105</f>
        <v>29.893664909854724</v>
      </c>
      <c r="E218" s="26">
        <f t="shared" si="185"/>
        <v>21.441648704875888</v>
      </c>
      <c r="F218" s="26">
        <f t="shared" si="222"/>
        <v>13.873514379302312</v>
      </c>
      <c r="G218" s="26">
        <f t="shared" si="223"/>
        <v>60.750697762035649</v>
      </c>
      <c r="H218" s="26">
        <f t="shared" si="186"/>
        <v>41.017814642217196</v>
      </c>
      <c r="I218" s="26">
        <f t="shared" si="224"/>
        <v>40.524816804805361</v>
      </c>
      <c r="J218" s="27">
        <f t="shared" ref="J218:K218" si="238">J102</f>
        <v>0.54614766476512888</v>
      </c>
      <c r="K218" s="155">
        <f t="shared" si="238"/>
        <v>1560.5077814855536</v>
      </c>
      <c r="L218" s="27">
        <f t="shared" si="226"/>
        <v>842.82567895425041</v>
      </c>
      <c r="M218" s="155">
        <f>'a（自動）計算用'!L105</f>
        <v>0</v>
      </c>
      <c r="N218" s="155">
        <f t="shared" si="227"/>
        <v>459.74429918330588</v>
      </c>
      <c r="O218" s="26">
        <f t="shared" si="188"/>
        <v>21.441648704875888</v>
      </c>
      <c r="P218" s="26">
        <f t="shared" si="228"/>
        <v>13.873514379302312</v>
      </c>
      <c r="Q218" s="26">
        <f t="shared" si="189"/>
        <v>60.750697762035649</v>
      </c>
      <c r="R218" s="26">
        <f t="shared" si="190"/>
        <v>41.017814642217196</v>
      </c>
      <c r="S218" s="26">
        <f t="shared" si="229"/>
        <v>40.524816804805361</v>
      </c>
      <c r="T218" s="27">
        <f t="shared" si="230"/>
        <v>842.82567895425041</v>
      </c>
      <c r="U218" s="27">
        <f t="shared" si="231"/>
        <v>0</v>
      </c>
      <c r="V218" s="27">
        <f t="shared" si="232"/>
        <v>1198.8169984657909</v>
      </c>
      <c r="W218" s="27">
        <f t="shared" si="233"/>
        <v>1185.5910445421871</v>
      </c>
      <c r="X218" s="15">
        <f t="shared" si="234"/>
        <v>0.71089072647280782</v>
      </c>
      <c r="Y218" s="15">
        <f t="shared" si="191"/>
        <v>0.71089072647280782</v>
      </c>
    </row>
    <row r="219" spans="1:25">
      <c r="A219" s="14">
        <f>'a（自動）計算用'!D106</f>
        <v>111</v>
      </c>
      <c r="B219" s="156">
        <f>'a（自動）計算用'!F106</f>
        <v>459.74429918330588</v>
      </c>
      <c r="C219" s="156"/>
      <c r="D219" s="26">
        <f>'a（自動）計算用'!G106</f>
        <v>29.975960985588838</v>
      </c>
      <c r="E219" s="26">
        <f t="shared" si="185"/>
        <v>21.441648704875888</v>
      </c>
      <c r="F219" s="26">
        <f t="shared" si="222"/>
        <v>13.910943715617064</v>
      </c>
      <c r="G219" s="26">
        <f t="shared" si="223"/>
        <v>60.933460638573393</v>
      </c>
      <c r="H219" s="26">
        <f t="shared" si="186"/>
        <v>41.079467465777171</v>
      </c>
      <c r="I219" s="26">
        <f t="shared" si="224"/>
        <v>40.586006120261672</v>
      </c>
      <c r="J219" s="27">
        <f t="shared" ref="J219:K219" si="239">J103</f>
        <v>0.54859106893128007</v>
      </c>
      <c r="K219" s="155">
        <f t="shared" si="239"/>
        <v>1557.8885445187857</v>
      </c>
      <c r="L219" s="27">
        <f t="shared" si="226"/>
        <v>847.64194134096226</v>
      </c>
      <c r="M219" s="155">
        <f>'a（自動）計算用'!L106</f>
        <v>0</v>
      </c>
      <c r="N219" s="155">
        <f t="shared" si="227"/>
        <v>459.74429918330588</v>
      </c>
      <c r="O219" s="26">
        <f t="shared" si="188"/>
        <v>21.441648704875888</v>
      </c>
      <c r="P219" s="26">
        <f t="shared" si="228"/>
        <v>13.910943715617064</v>
      </c>
      <c r="Q219" s="26">
        <f t="shared" si="189"/>
        <v>60.933460638573393</v>
      </c>
      <c r="R219" s="26">
        <f t="shared" si="190"/>
        <v>41.079467465777171</v>
      </c>
      <c r="S219" s="26">
        <f t="shared" si="229"/>
        <v>40.586006120261672</v>
      </c>
      <c r="T219" s="27">
        <f t="shared" si="230"/>
        <v>847.64194134096226</v>
      </c>
      <c r="U219" s="27">
        <f t="shared" si="231"/>
        <v>0</v>
      </c>
      <c r="V219" s="27">
        <f t="shared" si="232"/>
        <v>1194.3280925005406</v>
      </c>
      <c r="W219" s="27">
        <f t="shared" si="233"/>
        <v>1190.2722625467161</v>
      </c>
      <c r="X219" s="15">
        <f t="shared" si="234"/>
        <v>0.71214122013340109</v>
      </c>
      <c r="Y219" s="15">
        <f t="shared" si="191"/>
        <v>0.71214122013340109</v>
      </c>
    </row>
    <row r="220" spans="1:25">
      <c r="A220" s="14">
        <f>'a（自動）計算用'!D107</f>
        <v>112</v>
      </c>
      <c r="B220" s="156">
        <f>'a（自動）計算用'!F107</f>
        <v>459.74429918330588</v>
      </c>
      <c r="C220" s="156"/>
      <c r="D220" s="26">
        <f>'a（自動）計算用'!G107</f>
        <v>30.056691222582685</v>
      </c>
      <c r="E220" s="26">
        <f t="shared" si="185"/>
        <v>21.441648704875888</v>
      </c>
      <c r="F220" s="26">
        <f t="shared" si="222"/>
        <v>13.947660887903321</v>
      </c>
      <c r="G220" s="26">
        <f t="shared" si="223"/>
        <v>61.112575321697086</v>
      </c>
      <c r="H220" s="26">
        <f t="shared" si="186"/>
        <v>41.139799970013449</v>
      </c>
      <c r="I220" s="26">
        <f t="shared" si="224"/>
        <v>40.645885179463058</v>
      </c>
      <c r="J220" s="27">
        <f t="shared" ref="J220:K220" si="240">J104</f>
        <v>0.55099115212428385</v>
      </c>
      <c r="K220" s="155">
        <f t="shared" si="240"/>
        <v>1555.3242919825227</v>
      </c>
      <c r="L220" s="27">
        <f t="shared" si="226"/>
        <v>852.37747657348018</v>
      </c>
      <c r="M220" s="155">
        <f>'a（自動）計算用'!L107</f>
        <v>0</v>
      </c>
      <c r="N220" s="155">
        <f t="shared" si="227"/>
        <v>459.74429918330588</v>
      </c>
      <c r="O220" s="26">
        <f t="shared" si="188"/>
        <v>21.441648704875888</v>
      </c>
      <c r="P220" s="26">
        <f t="shared" si="228"/>
        <v>13.947660887903321</v>
      </c>
      <c r="Q220" s="26">
        <f t="shared" si="189"/>
        <v>61.112575321697086</v>
      </c>
      <c r="R220" s="26">
        <f t="shared" si="190"/>
        <v>41.139799970013449</v>
      </c>
      <c r="S220" s="26">
        <f t="shared" si="229"/>
        <v>40.645885179463058</v>
      </c>
      <c r="T220" s="27">
        <f t="shared" si="230"/>
        <v>852.37747657348018</v>
      </c>
      <c r="U220" s="27">
        <f t="shared" si="231"/>
        <v>0</v>
      </c>
      <c r="V220" s="27">
        <f t="shared" si="232"/>
        <v>1189.9528208248735</v>
      </c>
      <c r="W220" s="27">
        <f t="shared" si="233"/>
        <v>1194.8698267174716</v>
      </c>
      <c r="X220" s="15">
        <f t="shared" si="234"/>
        <v>0.71336429920162836</v>
      </c>
      <c r="Y220" s="15">
        <f t="shared" si="191"/>
        <v>0.71336429920162836</v>
      </c>
    </row>
    <row r="221" spans="1:25">
      <c r="A221" s="14">
        <f>'a（自動）計算用'!D108</f>
        <v>113</v>
      </c>
      <c r="B221" s="156">
        <f>'a（自動）計算用'!F108</f>
        <v>459.74429918330588</v>
      </c>
      <c r="C221" s="156"/>
      <c r="D221" s="26">
        <f>'a（自動）計算用'!G108</f>
        <v>30.135882758102099</v>
      </c>
      <c r="E221" s="26">
        <f t="shared" si="185"/>
        <v>21.441648704875888</v>
      </c>
      <c r="F221" s="26">
        <f t="shared" si="222"/>
        <v>13.983678238546069</v>
      </c>
      <c r="G221" s="26">
        <f t="shared" si="223"/>
        <v>61.288111589945629</v>
      </c>
      <c r="H221" s="26">
        <f t="shared" si="186"/>
        <v>41.198841408572513</v>
      </c>
      <c r="I221" s="26">
        <f t="shared" si="224"/>
        <v>40.704483007832494</v>
      </c>
      <c r="J221" s="27">
        <f t="shared" ref="J221:K221" si="241">J105</f>
        <v>0.55334853402755257</v>
      </c>
      <c r="K221" s="155">
        <f t="shared" si="241"/>
        <v>1552.8138657762781</v>
      </c>
      <c r="L221" s="27">
        <f t="shared" si="226"/>
        <v>857.03323232190587</v>
      </c>
      <c r="M221" s="155">
        <f>'a（自動）計算用'!L108</f>
        <v>0</v>
      </c>
      <c r="N221" s="155">
        <f t="shared" si="227"/>
        <v>459.74429918330588</v>
      </c>
      <c r="O221" s="26">
        <f t="shared" si="188"/>
        <v>21.441648704875888</v>
      </c>
      <c r="P221" s="26">
        <f t="shared" si="228"/>
        <v>13.983678238546069</v>
      </c>
      <c r="Q221" s="26">
        <f t="shared" si="189"/>
        <v>61.288111589945629</v>
      </c>
      <c r="R221" s="26">
        <f t="shared" si="190"/>
        <v>41.198841408572513</v>
      </c>
      <c r="S221" s="26">
        <f t="shared" si="229"/>
        <v>40.704483007832494</v>
      </c>
      <c r="T221" s="27">
        <f t="shared" si="230"/>
        <v>857.03323232190587</v>
      </c>
      <c r="U221" s="27">
        <f t="shared" si="231"/>
        <v>0</v>
      </c>
      <c r="V221" s="27">
        <f t="shared" si="232"/>
        <v>1185.6878553752285</v>
      </c>
      <c r="W221" s="27">
        <f t="shared" si="233"/>
        <v>1199.384965175075</v>
      </c>
      <c r="X221" s="15">
        <f t="shared" si="234"/>
        <v>0.71456059330942523</v>
      </c>
      <c r="Y221" s="15">
        <f t="shared" si="191"/>
        <v>0.71456059330942523</v>
      </c>
    </row>
    <row r="222" spans="1:25">
      <c r="A222" s="14">
        <f>'a（自動）計算用'!D109</f>
        <v>114</v>
      </c>
      <c r="B222" s="156">
        <f>'a（自動）計算用'!F109</f>
        <v>459.74429918330588</v>
      </c>
      <c r="C222" s="156"/>
      <c r="D222" s="26">
        <f>'a（自動）計算用'!G109</f>
        <v>30.213562388585792</v>
      </c>
      <c r="E222" s="26">
        <f t="shared" si="185"/>
        <v>21.441648704875888</v>
      </c>
      <c r="F222" s="26">
        <f t="shared" si="222"/>
        <v>14.019007954917642</v>
      </c>
      <c r="G222" s="26">
        <f t="shared" si="223"/>
        <v>61.460138084584543</v>
      </c>
      <c r="H222" s="26">
        <f t="shared" si="186"/>
        <v>41.256620362874877</v>
      </c>
      <c r="I222" s="26">
        <f t="shared" si="224"/>
        <v>40.761827964008305</v>
      </c>
      <c r="J222" s="27">
        <f t="shared" ref="J222:K222" si="242">J106</f>
        <v>0.55566383247187134</v>
      </c>
      <c r="K222" s="155">
        <f t="shared" si="242"/>
        <v>1550.3561310238738</v>
      </c>
      <c r="L222" s="27">
        <f t="shared" si="226"/>
        <v>861.61016471812741</v>
      </c>
      <c r="M222" s="155">
        <f>'a（自動）計算用'!L109</f>
        <v>0</v>
      </c>
      <c r="N222" s="155">
        <f t="shared" si="227"/>
        <v>459.74429918330588</v>
      </c>
      <c r="O222" s="26">
        <f t="shared" si="188"/>
        <v>21.441648704875888</v>
      </c>
      <c r="P222" s="26">
        <f t="shared" si="228"/>
        <v>14.019007954917642</v>
      </c>
      <c r="Q222" s="26">
        <f t="shared" si="189"/>
        <v>61.460138084584543</v>
      </c>
      <c r="R222" s="26">
        <f t="shared" si="190"/>
        <v>41.256620362874877</v>
      </c>
      <c r="S222" s="26">
        <f t="shared" si="229"/>
        <v>40.761827964008305</v>
      </c>
      <c r="T222" s="27">
        <f t="shared" si="230"/>
        <v>861.61016471812741</v>
      </c>
      <c r="U222" s="27">
        <f t="shared" si="231"/>
        <v>0</v>
      </c>
      <c r="V222" s="27">
        <f t="shared" si="232"/>
        <v>1181.5299842934212</v>
      </c>
      <c r="W222" s="27">
        <f t="shared" si="233"/>
        <v>1203.8189004911719</v>
      </c>
      <c r="X222" s="15">
        <f t="shared" si="234"/>
        <v>0.71573071694303902</v>
      </c>
      <c r="Y222" s="15">
        <f t="shared" si="191"/>
        <v>0.71573071694303902</v>
      </c>
    </row>
    <row r="223" spans="1:25">
      <c r="A223" s="14">
        <f>'a（自動）計算用'!D110</f>
        <v>115</v>
      </c>
      <c r="B223" s="156">
        <f>'a（自動）計算用'!F110</f>
        <v>459.74429918330588</v>
      </c>
      <c r="C223" s="156"/>
      <c r="D223" s="26">
        <f>'a（自動）計算用'!G110</f>
        <v>30.2897565693941</v>
      </c>
      <c r="E223" s="26">
        <f t="shared" si="185"/>
        <v>21.441648704875888</v>
      </c>
      <c r="F223" s="26">
        <f t="shared" si="222"/>
        <v>14.053662069263449</v>
      </c>
      <c r="G223" s="26">
        <f t="shared" si="223"/>
        <v>61.628722320455473</v>
      </c>
      <c r="H223" s="26">
        <f t="shared" si="186"/>
        <v>41.31316475939046</v>
      </c>
      <c r="I223" s="26">
        <f t="shared" si="224"/>
        <v>40.817947756973346</v>
      </c>
      <c r="J223" s="27">
        <f t="shared" ref="J223:K223" si="243">J107</f>
        <v>0.55793766310840376</v>
      </c>
      <c r="K223" s="155">
        <f t="shared" si="243"/>
        <v>1547.9499756631906</v>
      </c>
      <c r="L223" s="27">
        <f t="shared" si="226"/>
        <v>866.1092372521548</v>
      </c>
      <c r="M223" s="155">
        <f>'a（自動）計算用'!L110</f>
        <v>0</v>
      </c>
      <c r="N223" s="155">
        <f t="shared" si="227"/>
        <v>459.74429918330588</v>
      </c>
      <c r="O223" s="26">
        <f t="shared" si="188"/>
        <v>21.441648704875888</v>
      </c>
      <c r="P223" s="26">
        <f t="shared" si="228"/>
        <v>14.053662069263449</v>
      </c>
      <c r="Q223" s="26">
        <f t="shared" si="189"/>
        <v>61.628722320455473</v>
      </c>
      <c r="R223" s="26">
        <f t="shared" si="190"/>
        <v>41.31316475939046</v>
      </c>
      <c r="S223" s="26">
        <f t="shared" si="229"/>
        <v>40.817947756973346</v>
      </c>
      <c r="T223" s="27">
        <f t="shared" si="230"/>
        <v>866.1092372521548</v>
      </c>
      <c r="U223" s="27">
        <f t="shared" si="231"/>
        <v>0</v>
      </c>
      <c r="V223" s="27">
        <f t="shared" si="232"/>
        <v>1177.4761069764379</v>
      </c>
      <c r="W223" s="27">
        <f t="shared" si="233"/>
        <v>1208.1728491525921</v>
      </c>
      <c r="X223" s="15">
        <f t="shared" si="234"/>
        <v>0.71687526984209304</v>
      </c>
      <c r="Y223" s="15">
        <f t="shared" si="191"/>
        <v>0.71687526984209304</v>
      </c>
    </row>
    <row r="224" spans="1:25">
      <c r="A224" s="14">
        <f>'a（自動）計算用'!D111</f>
        <v>116</v>
      </c>
      <c r="B224" s="156">
        <f>'a（自動）計算用'!F111</f>
        <v>459.74429918330588</v>
      </c>
      <c r="C224" s="156"/>
      <c r="D224" s="26">
        <f>'a（自動）計算用'!G111</f>
        <v>30.364491414624425</v>
      </c>
      <c r="E224" s="26">
        <f t="shared" si="185"/>
        <v>21.441648704875888</v>
      </c>
      <c r="F224" s="26">
        <f t="shared" si="222"/>
        <v>14.087652458618031</v>
      </c>
      <c r="G224" s="26">
        <f t="shared" si="223"/>
        <v>61.793930696830977</v>
      </c>
      <c r="H224" s="26">
        <f t="shared" si="186"/>
        <v>41.368501886276292</v>
      </c>
      <c r="I224" s="26">
        <f t="shared" si="224"/>
        <v>40.872869462552124</v>
      </c>
      <c r="J224" s="27">
        <f t="shared" ref="J224:K224" si="244">J108</f>
        <v>0.56017063909471887</v>
      </c>
      <c r="K224" s="155">
        <f t="shared" si="244"/>
        <v>1545.5943100432285</v>
      </c>
      <c r="L224" s="27">
        <f t="shared" si="226"/>
        <v>870.53141970888316</v>
      </c>
      <c r="M224" s="155">
        <f>'a（自動）計算用'!L111</f>
        <v>0</v>
      </c>
      <c r="N224" s="155">
        <f t="shared" si="227"/>
        <v>459.74429918330588</v>
      </c>
      <c r="O224" s="26">
        <f t="shared" si="188"/>
        <v>21.441648704875888</v>
      </c>
      <c r="P224" s="26">
        <f t="shared" si="228"/>
        <v>14.087652458618031</v>
      </c>
      <c r="Q224" s="26">
        <f t="shared" si="189"/>
        <v>61.793930696830977</v>
      </c>
      <c r="R224" s="26">
        <f t="shared" si="190"/>
        <v>41.368501886276292</v>
      </c>
      <c r="S224" s="26">
        <f t="shared" si="229"/>
        <v>40.872869462552124</v>
      </c>
      <c r="T224" s="27">
        <f t="shared" si="230"/>
        <v>870.53141970888316</v>
      </c>
      <c r="U224" s="27">
        <f t="shared" si="231"/>
        <v>0</v>
      </c>
      <c r="V224" s="27">
        <f t="shared" si="232"/>
        <v>1173.5232293848533</v>
      </c>
      <c r="W224" s="27">
        <f t="shared" si="233"/>
        <v>1212.4480210463764</v>
      </c>
      <c r="X224" s="15">
        <f t="shared" si="234"/>
        <v>0.71799483738493819</v>
      </c>
      <c r="Y224" s="15">
        <f t="shared" si="191"/>
        <v>0.71799483738493819</v>
      </c>
    </row>
    <row r="225" spans="1:25">
      <c r="A225" s="14">
        <f>'a（自動）計算用'!D112</f>
        <v>117</v>
      </c>
      <c r="B225" s="156">
        <f>'a（自動）計算用'!F112</f>
        <v>459.74429918330588</v>
      </c>
      <c r="C225" s="156"/>
      <c r="D225" s="26">
        <f>'a（自動）計算用'!G112</f>
        <v>30.437792697006945</v>
      </c>
      <c r="E225" s="26">
        <f t="shared" si="185"/>
        <v>21.441648704875888</v>
      </c>
      <c r="F225" s="26">
        <f t="shared" si="222"/>
        <v>14.120990844757635</v>
      </c>
      <c r="G225" s="26">
        <f t="shared" si="223"/>
        <v>61.955828508292086</v>
      </c>
      <c r="H225" s="26">
        <f t="shared" si="186"/>
        <v>41.422658409414701</v>
      </c>
      <c r="I225" s="26">
        <f t="shared" si="224"/>
        <v>40.926619539313357</v>
      </c>
      <c r="J225" s="27">
        <f t="shared" ref="J225:K225" si="245">J109</f>
        <v>0.56236337079387699</v>
      </c>
      <c r="K225" s="155">
        <f t="shared" si="245"/>
        <v>1543.288066528117</v>
      </c>
      <c r="L225" s="27">
        <f t="shared" si="226"/>
        <v>874.87768714496667</v>
      </c>
      <c r="M225" s="155">
        <f>'a（自動）計算用'!L112</f>
        <v>0</v>
      </c>
      <c r="N225" s="155">
        <f t="shared" si="227"/>
        <v>459.74429918330588</v>
      </c>
      <c r="O225" s="26">
        <f t="shared" si="188"/>
        <v>21.441648704875888</v>
      </c>
      <c r="P225" s="26">
        <f t="shared" si="228"/>
        <v>14.120990844757635</v>
      </c>
      <c r="Q225" s="26">
        <f t="shared" si="189"/>
        <v>61.955828508292086</v>
      </c>
      <c r="R225" s="26">
        <f t="shared" si="190"/>
        <v>41.422658409414701</v>
      </c>
      <c r="S225" s="26">
        <f t="shared" si="229"/>
        <v>40.926619539313357</v>
      </c>
      <c r="T225" s="27">
        <f t="shared" si="230"/>
        <v>874.87768714496667</v>
      </c>
      <c r="U225" s="27">
        <f t="shared" si="231"/>
        <v>0</v>
      </c>
      <c r="V225" s="27">
        <f t="shared" si="232"/>
        <v>1169.6684595936929</v>
      </c>
      <c r="W225" s="27">
        <f t="shared" si="233"/>
        <v>1216.6456189659318</v>
      </c>
      <c r="X225" s="15">
        <f t="shared" si="234"/>
        <v>0.71908999096101189</v>
      </c>
      <c r="Y225" s="15">
        <f t="shared" si="191"/>
        <v>0.71908999096101189</v>
      </c>
    </row>
    <row r="226" spans="1:25">
      <c r="A226" s="14">
        <f>'a（自動）計算用'!D113</f>
        <v>118</v>
      </c>
      <c r="B226" s="156">
        <f>'a（自動）計算用'!F113</f>
        <v>459.74429918330588</v>
      </c>
      <c r="C226" s="156"/>
      <c r="D226" s="26">
        <f>'a（自動）計算用'!G113</f>
        <v>30.50968584789231</v>
      </c>
      <c r="E226" s="26">
        <f t="shared" si="185"/>
        <v>21.441648704875888</v>
      </c>
      <c r="F226" s="26">
        <f t="shared" si="222"/>
        <v>14.153688794194611</v>
      </c>
      <c r="G226" s="26">
        <f t="shared" si="223"/>
        <v>62.114479955642508</v>
      </c>
      <c r="H226" s="26">
        <f t="shared" si="186"/>
        <v>41.475660387886528</v>
      </c>
      <c r="I226" s="26">
        <f t="shared" si="224"/>
        <v>40.9792238439125</v>
      </c>
      <c r="J226" s="27">
        <f t="shared" ref="J226:K226" si="246">J110</f>
        <v>0.56451646548655998</v>
      </c>
      <c r="K226" s="155">
        <f t="shared" si="246"/>
        <v>1541.0301991077554</v>
      </c>
      <c r="L226" s="27">
        <f t="shared" si="226"/>
        <v>879.14901890540318</v>
      </c>
      <c r="M226" s="155">
        <f>'a（自動）計算用'!L113</f>
        <v>0</v>
      </c>
      <c r="N226" s="155">
        <f t="shared" si="227"/>
        <v>459.74429918330588</v>
      </c>
      <c r="O226" s="26">
        <f t="shared" si="188"/>
        <v>21.441648704875888</v>
      </c>
      <c r="P226" s="26">
        <f t="shared" si="228"/>
        <v>14.153688794194611</v>
      </c>
      <c r="Q226" s="26">
        <f t="shared" si="189"/>
        <v>62.114479955642508</v>
      </c>
      <c r="R226" s="26">
        <f t="shared" si="190"/>
        <v>41.475660387886528</v>
      </c>
      <c r="S226" s="26">
        <f t="shared" si="229"/>
        <v>40.9792238439125</v>
      </c>
      <c r="T226" s="27">
        <f t="shared" si="230"/>
        <v>879.14901890540318</v>
      </c>
      <c r="U226" s="27">
        <f t="shared" si="231"/>
        <v>0</v>
      </c>
      <c r="V226" s="27">
        <f t="shared" si="232"/>
        <v>1165.9090035708246</v>
      </c>
      <c r="W226" s="27">
        <f t="shared" si="233"/>
        <v>1220.7668381384815</v>
      </c>
      <c r="X226" s="15">
        <f t="shared" si="234"/>
        <v>0.72016128833086324</v>
      </c>
      <c r="Y226" s="15">
        <f t="shared" si="191"/>
        <v>0.72016128833086324</v>
      </c>
    </row>
    <row r="227" spans="1:25">
      <c r="A227" s="14">
        <f>'a（自動）計算用'!D114</f>
        <v>119</v>
      </c>
      <c r="B227" s="156">
        <f>'a（自動）計算用'!F114</f>
        <v>459.74429918330588</v>
      </c>
      <c r="C227" s="156"/>
      <c r="D227" s="26">
        <f>'a（自動）計算用'!G114</f>
        <v>30.580195957341683</v>
      </c>
      <c r="E227" s="26">
        <f t="shared" si="185"/>
        <v>21.441648704875888</v>
      </c>
      <c r="F227" s="26">
        <f t="shared" si="222"/>
        <v>14.185757718218365</v>
      </c>
      <c r="G227" s="26">
        <f t="shared" si="223"/>
        <v>62.269948156873006</v>
      </c>
      <c r="H227" s="26">
        <f t="shared" si="186"/>
        <v>41.52753328891243</v>
      </c>
      <c r="I227" s="26">
        <f t="shared" si="224"/>
        <v>41.030707645906929</v>
      </c>
      <c r="J227" s="27">
        <f t="shared" ref="J227:K227" si="247">J111</f>
        <v>0.56663052709622219</v>
      </c>
      <c r="K227" s="155">
        <f t="shared" si="247"/>
        <v>1538.8196830147738</v>
      </c>
      <c r="L227" s="27">
        <f t="shared" si="226"/>
        <v>883.34639767941871</v>
      </c>
      <c r="M227" s="155">
        <f>'a（自動）計算用'!L114</f>
        <v>0</v>
      </c>
      <c r="N227" s="155">
        <f t="shared" si="227"/>
        <v>459.74429918330588</v>
      </c>
      <c r="O227" s="26">
        <f t="shared" si="188"/>
        <v>21.441648704875888</v>
      </c>
      <c r="P227" s="26">
        <f t="shared" si="228"/>
        <v>14.185757718218365</v>
      </c>
      <c r="Q227" s="26">
        <f t="shared" si="189"/>
        <v>62.269948156873006</v>
      </c>
      <c r="R227" s="26">
        <f t="shared" si="190"/>
        <v>41.52753328891243</v>
      </c>
      <c r="S227" s="26">
        <f t="shared" si="229"/>
        <v>41.030707645906929</v>
      </c>
      <c r="T227" s="27">
        <f t="shared" si="230"/>
        <v>883.34639767941871</v>
      </c>
      <c r="U227" s="27">
        <f t="shared" si="231"/>
        <v>0</v>
      </c>
      <c r="V227" s="27">
        <f t="shared" si="232"/>
        <v>1162.2421611689024</v>
      </c>
      <c r="W227" s="27">
        <f t="shared" si="233"/>
        <v>1224.8128657739414</v>
      </c>
      <c r="X227" s="15">
        <f t="shared" si="234"/>
        <v>0.72120927397447365</v>
      </c>
      <c r="Y227" s="15">
        <f t="shared" si="191"/>
        <v>0.72120927397447365</v>
      </c>
    </row>
    <row r="228" spans="1:25">
      <c r="A228" s="14">
        <f>'a（自動）計算用'!D115</f>
        <v>120</v>
      </c>
      <c r="B228" s="156">
        <f>'a（自動）計算用'!F115</f>
        <v>459.74429918330588</v>
      </c>
      <c r="C228" s="156"/>
      <c r="D228" s="26">
        <f>'a（自動）計算用'!G115</f>
        <v>30.64934777432801</v>
      </c>
      <c r="E228" s="26">
        <f t="shared" si="185"/>
        <v>21.441648704875888</v>
      </c>
      <c r="F228" s="26">
        <f t="shared" si="222"/>
        <v>14.217208872986909</v>
      </c>
      <c r="G228" s="26">
        <f t="shared" si="223"/>
        <v>62.42229515818596</v>
      </c>
      <c r="H228" s="26">
        <f t="shared" si="186"/>
        <v>41.578302002292439</v>
      </c>
      <c r="I228" s="26">
        <f t="shared" si="224"/>
        <v>41.081095642073592</v>
      </c>
      <c r="J228" s="27">
        <f t="shared" ref="J228:K228" si="248">J112</f>
        <v>0.56870615592719531</v>
      </c>
      <c r="K228" s="155">
        <f t="shared" si="248"/>
        <v>1536.6555143475473</v>
      </c>
      <c r="L228" s="27">
        <f t="shared" si="226"/>
        <v>887.47080859516916</v>
      </c>
      <c r="M228" s="155">
        <f>'a（自動）計算用'!L115</f>
        <v>0</v>
      </c>
      <c r="N228" s="155">
        <f t="shared" si="227"/>
        <v>459.74429918330588</v>
      </c>
      <c r="O228" s="26">
        <f t="shared" si="188"/>
        <v>21.441648704875888</v>
      </c>
      <c r="P228" s="26">
        <f t="shared" si="228"/>
        <v>14.217208872986909</v>
      </c>
      <c r="Q228" s="26">
        <f t="shared" si="189"/>
        <v>62.42229515818596</v>
      </c>
      <c r="R228" s="26">
        <f t="shared" si="190"/>
        <v>41.578302002292439</v>
      </c>
      <c r="S228" s="26">
        <f t="shared" si="229"/>
        <v>41.081095642073592</v>
      </c>
      <c r="T228" s="27">
        <f t="shared" si="230"/>
        <v>887.47080859516916</v>
      </c>
      <c r="U228" s="27">
        <f t="shared" si="231"/>
        <v>0</v>
      </c>
      <c r="V228" s="27">
        <f t="shared" si="232"/>
        <v>1158.6653223179542</v>
      </c>
      <c r="W228" s="27">
        <f t="shared" si="233"/>
        <v>1228.7848806352642</v>
      </c>
      <c r="X228" s="15">
        <f t="shared" si="234"/>
        <v>0.72223447942845731</v>
      </c>
      <c r="Y228" s="15">
        <f t="shared" si="191"/>
        <v>0.72223447942845731</v>
      </c>
    </row>
  </sheetData>
  <autoFilter ref="A1:L24"/>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W64"/>
  <sheetViews>
    <sheetView showGridLines="0" zoomScaleNormal="100" zoomScaleSheetLayoutView="100" workbookViewId="0">
      <selection activeCell="C10" sqref="C10"/>
    </sheetView>
  </sheetViews>
  <sheetFormatPr defaultRowHeight="13.5"/>
  <cols>
    <col min="1" max="1" width="3.375" customWidth="1"/>
    <col min="2" max="2" width="10.5" customWidth="1"/>
    <col min="3" max="9" width="9.125" customWidth="1"/>
    <col min="23" max="23" width="9" hidden="1" customWidth="1"/>
    <col min="24" max="26" width="9" customWidth="1"/>
  </cols>
  <sheetData>
    <row r="2" spans="2:10" ht="27" customHeight="1">
      <c r="B2" s="420" t="s">
        <v>296</v>
      </c>
      <c r="C2" s="420"/>
      <c r="D2" s="420"/>
      <c r="E2" s="420"/>
      <c r="F2" s="420"/>
      <c r="G2" s="420"/>
      <c r="H2" s="420"/>
      <c r="I2" s="420"/>
      <c r="J2" s="223" t="s">
        <v>322</v>
      </c>
    </row>
    <row r="3" spans="2:10">
      <c r="B3" s="421" t="s">
        <v>260</v>
      </c>
      <c r="C3" s="421"/>
      <c r="D3" s="421"/>
      <c r="E3" s="421"/>
      <c r="F3" s="421"/>
      <c r="G3" s="421"/>
      <c r="H3" s="421"/>
      <c r="I3" s="421"/>
    </row>
    <row r="5" spans="2:10">
      <c r="B5" s="76" t="s">
        <v>247</v>
      </c>
      <c r="C5" s="232"/>
      <c r="D5" t="s">
        <v>245</v>
      </c>
    </row>
    <row r="7" spans="2:10">
      <c r="B7" t="s">
        <v>197</v>
      </c>
    </row>
    <row r="8" spans="2:10">
      <c r="B8" s="20"/>
      <c r="C8" s="20"/>
      <c r="D8" s="20"/>
    </row>
    <row r="9" spans="2:10">
      <c r="B9" s="212"/>
      <c r="C9" s="213" t="s">
        <v>182</v>
      </c>
      <c r="D9" s="213" t="s">
        <v>183</v>
      </c>
      <c r="E9" s="213" t="s">
        <v>184</v>
      </c>
      <c r="F9" s="213" t="s">
        <v>185</v>
      </c>
      <c r="G9" s="213" t="s">
        <v>186</v>
      </c>
      <c r="H9" s="213" t="s">
        <v>187</v>
      </c>
      <c r="I9" s="213" t="s">
        <v>188</v>
      </c>
    </row>
    <row r="10" spans="2:10">
      <c r="B10" s="214" t="s">
        <v>191</v>
      </c>
      <c r="C10" s="237" t="s">
        <v>304</v>
      </c>
      <c r="D10" s="237" t="s">
        <v>305</v>
      </c>
      <c r="E10" s="237" t="s">
        <v>306</v>
      </c>
      <c r="F10" s="237">
        <v>35</v>
      </c>
      <c r="G10" s="237">
        <v>999</v>
      </c>
      <c r="H10" s="237">
        <v>9999</v>
      </c>
      <c r="I10" s="237" t="s">
        <v>307</v>
      </c>
    </row>
    <row r="11" spans="2:10">
      <c r="C11" s="206"/>
      <c r="D11" s="206"/>
      <c r="E11" s="206"/>
      <c r="F11" s="206"/>
    </row>
    <row r="12" spans="2:10">
      <c r="B12" s="48" t="s">
        <v>189</v>
      </c>
      <c r="C12" s="238">
        <v>1</v>
      </c>
      <c r="D12" s="215" t="s">
        <v>190</v>
      </c>
      <c r="E12" s="206"/>
      <c r="F12" s="206"/>
    </row>
    <row r="13" spans="2:10">
      <c r="B13" s="48" t="s">
        <v>308</v>
      </c>
      <c r="C13" s="239">
        <v>2500</v>
      </c>
      <c r="D13" s="215" t="s">
        <v>181</v>
      </c>
      <c r="E13" s="206"/>
      <c r="F13" s="216" t="s">
        <v>209</v>
      </c>
    </row>
    <row r="14" spans="2:10">
      <c r="E14" s="206"/>
      <c r="F14" s="153"/>
    </row>
    <row r="15" spans="2:10">
      <c r="B15" t="s">
        <v>198</v>
      </c>
      <c r="C15" s="206"/>
      <c r="D15" s="206"/>
      <c r="E15" s="206"/>
    </row>
    <row r="16" spans="2:10">
      <c r="C16" s="206"/>
      <c r="D16" s="206"/>
      <c r="E16" s="206"/>
    </row>
    <row r="17" spans="2:23">
      <c r="B17" s="48" t="s">
        <v>1</v>
      </c>
      <c r="C17" s="240">
        <v>10</v>
      </c>
      <c r="D17" s="215" t="s">
        <v>193</v>
      </c>
      <c r="F17" s="48" t="s">
        <v>115</v>
      </c>
      <c r="G17" s="255">
        <f>IFERROR(IF(C17&lt;10,"-",直径材積計算!I115),"-")</f>
        <v>10.864681005021202</v>
      </c>
      <c r="H17" s="215" t="s">
        <v>195</v>
      </c>
      <c r="I17" s="412" t="str">
        <f>IF($C$17&lt;10,"林齢10未満のため","")</f>
        <v/>
      </c>
    </row>
    <row r="18" spans="2:23" ht="15.75">
      <c r="B18" s="48" t="s">
        <v>68</v>
      </c>
      <c r="C18" s="241">
        <v>2400</v>
      </c>
      <c r="D18" s="215" t="s">
        <v>181</v>
      </c>
      <c r="F18" s="48" t="s">
        <v>116</v>
      </c>
      <c r="G18" s="255">
        <f>IFERROR(IF(C17&lt;10,"-",直径材積計算!L115),"-")</f>
        <v>88.975124198602728</v>
      </c>
      <c r="H18" s="215" t="s">
        <v>196</v>
      </c>
      <c r="I18" s="412" t="str">
        <f t="shared" ref="I18:I19" si="0">IF($C$17&lt;10,"林齢10未満のため","")</f>
        <v/>
      </c>
    </row>
    <row r="19" spans="2:23">
      <c r="B19" s="48" t="s">
        <v>2</v>
      </c>
      <c r="C19" s="242">
        <v>7</v>
      </c>
      <c r="D19" s="217" t="s">
        <v>194</v>
      </c>
      <c r="E19" s="153"/>
      <c r="F19" s="48" t="s">
        <v>192</v>
      </c>
      <c r="G19" s="256">
        <f>IFERROR(IF(C17&lt;10,"-",直径材積計算!X115),"-")</f>
        <v>0.60125762081026035</v>
      </c>
      <c r="H19" s="218"/>
      <c r="I19" s="412" t="str">
        <f t="shared" si="0"/>
        <v/>
      </c>
    </row>
    <row r="20" spans="2:23">
      <c r="C20" s="153"/>
      <c r="D20" s="153"/>
      <c r="E20" s="153"/>
      <c r="F20" t="s">
        <v>301</v>
      </c>
      <c r="G20" s="193"/>
      <c r="H20" s="157"/>
    </row>
    <row r="21" spans="2:23">
      <c r="B21" s="219" t="s">
        <v>199</v>
      </c>
      <c r="C21" s="153"/>
      <c r="D21" s="153"/>
      <c r="E21" s="153"/>
      <c r="F21" s="153"/>
      <c r="G21" s="193"/>
      <c r="H21" s="157"/>
    </row>
    <row r="22" spans="2:23">
      <c r="B22" s="219"/>
      <c r="C22" s="153"/>
      <c r="D22" s="153"/>
      <c r="E22" s="153"/>
      <c r="F22" s="153"/>
      <c r="G22" s="193"/>
      <c r="H22" s="157"/>
    </row>
    <row r="23" spans="2:23">
      <c r="B23" s="219" t="s">
        <v>200</v>
      </c>
      <c r="C23" s="153"/>
      <c r="D23" s="153"/>
      <c r="E23" s="153"/>
      <c r="F23" s="44" t="s">
        <v>250</v>
      </c>
    </row>
    <row r="24" spans="2:23">
      <c r="B24" s="48" t="s">
        <v>0</v>
      </c>
      <c r="C24" s="243">
        <v>1.48</v>
      </c>
      <c r="D24" s="220"/>
      <c r="F24" s="221" t="s">
        <v>249</v>
      </c>
      <c r="G24" s="222"/>
      <c r="H24" s="254">
        <f>IFERROR(ROUND('樹高計算 '!Z119,2),"？")</f>
        <v>1.48</v>
      </c>
    </row>
    <row r="25" spans="2:23">
      <c r="B25" s="48" t="s">
        <v>242</v>
      </c>
      <c r="C25" s="240">
        <v>120</v>
      </c>
      <c r="D25" s="217" t="s">
        <v>193</v>
      </c>
      <c r="F25" t="s">
        <v>303</v>
      </c>
      <c r="K25" s="192"/>
      <c r="L25" s="157"/>
    </row>
    <row r="26" spans="2:23">
      <c r="B26" s="48" t="s">
        <v>169</v>
      </c>
      <c r="C26" s="253">
        <v>0</v>
      </c>
      <c r="D26" s="215" t="s">
        <v>72</v>
      </c>
      <c r="E26" s="20"/>
      <c r="F26" t="s">
        <v>319</v>
      </c>
    </row>
    <row r="28" spans="2:23">
      <c r="B28" s="59" t="s">
        <v>201</v>
      </c>
    </row>
    <row r="30" spans="2:23" ht="17.25" customHeight="1">
      <c r="B30" s="228"/>
      <c r="C30" s="229"/>
      <c r="D30" s="230"/>
      <c r="E30" s="230"/>
      <c r="F30" s="230"/>
      <c r="G30" s="231"/>
      <c r="W30" s="188">
        <v>0</v>
      </c>
    </row>
    <row r="31" spans="2:23">
      <c r="W31" s="189">
        <v>0.05</v>
      </c>
    </row>
    <row r="32" spans="2:23">
      <c r="B32" s="76" t="s">
        <v>165</v>
      </c>
      <c r="C32" s="244">
        <v>0.75</v>
      </c>
      <c r="D32" t="s">
        <v>168</v>
      </c>
      <c r="G32" t="s">
        <v>323</v>
      </c>
      <c r="W32" s="189">
        <v>0.1</v>
      </c>
    </row>
    <row r="33" spans="2:23">
      <c r="B33" s="76" t="s">
        <v>165</v>
      </c>
      <c r="C33" s="244">
        <v>0.65</v>
      </c>
      <c r="D33" t="s">
        <v>167</v>
      </c>
      <c r="G33" t="s">
        <v>202</v>
      </c>
      <c r="W33" s="189">
        <v>0.15</v>
      </c>
    </row>
    <row r="34" spans="2:23">
      <c r="B34" s="76" t="s">
        <v>172</v>
      </c>
      <c r="C34" s="257">
        <f>AVERAGE(C32,C33)</f>
        <v>0.7</v>
      </c>
      <c r="W34" s="189">
        <v>0.2</v>
      </c>
    </row>
    <row r="35" spans="2:23">
      <c r="W35" s="190"/>
    </row>
    <row r="36" spans="2:23">
      <c r="B36" t="s">
        <v>248</v>
      </c>
      <c r="G36" t="s">
        <v>203</v>
      </c>
      <c r="W36" s="189"/>
    </row>
    <row r="37" spans="2:23">
      <c r="B37" s="200" t="s">
        <v>67</v>
      </c>
      <c r="C37" s="200" t="s">
        <v>1</v>
      </c>
      <c r="D37" s="200" t="s">
        <v>78</v>
      </c>
      <c r="G37" s="199" t="s">
        <v>67</v>
      </c>
      <c r="H37" s="200" t="s">
        <v>1</v>
      </c>
      <c r="I37" s="200" t="s">
        <v>78</v>
      </c>
      <c r="W37" s="189"/>
    </row>
    <row r="38" spans="2:23">
      <c r="B38" s="195" t="s">
        <v>117</v>
      </c>
      <c r="C38" s="258">
        <f>IFERROR(VLOOKUP($W54,'a（自動）計算用'!$X$5:$Z$115,2,FALSE),"")</f>
        <v>17</v>
      </c>
      <c r="D38" s="259">
        <f>IFERROR(VLOOKUP($W54,'a（自動）計算用'!$X$5:$Z$115,3,FALSE),"")</f>
        <v>0.27394349894626463</v>
      </c>
      <c r="G38" s="198" t="s">
        <v>117</v>
      </c>
      <c r="H38" s="245">
        <v>30</v>
      </c>
      <c r="I38" s="246">
        <v>0.3</v>
      </c>
      <c r="W38" s="189"/>
    </row>
    <row r="39" spans="2:23">
      <c r="B39" s="196" t="s">
        <v>118</v>
      </c>
      <c r="C39" s="260">
        <f>IFERROR(VLOOKUP($W55,'a（自動）計算用'!$X$5:$Z$115,2,FALSE),"")</f>
        <v>24</v>
      </c>
      <c r="D39" s="261">
        <f>IFERROR(VLOOKUP($W55,'a（自動）計算用'!$X$5:$Z$115,3,FALSE),"")</f>
        <v>0.28148022438518477</v>
      </c>
      <c r="G39" s="196" t="s">
        <v>118</v>
      </c>
      <c r="H39" s="247">
        <v>40</v>
      </c>
      <c r="I39" s="248">
        <v>0.2</v>
      </c>
      <c r="W39" s="189">
        <v>0.4</v>
      </c>
    </row>
    <row r="40" spans="2:23">
      <c r="B40" s="196" t="s">
        <v>119</v>
      </c>
      <c r="C40" s="260">
        <f>IFERROR(VLOOKUP($W56,'a（自動）計算用'!$X$5:$Z$115,2,FALSE),"")</f>
        <v>34</v>
      </c>
      <c r="D40" s="261">
        <f>IFERROR(VLOOKUP($W56,'a（自動）計算用'!$X$5:$Z$115,3,FALSE),"")</f>
        <v>0.2833937200047093</v>
      </c>
      <c r="G40" s="196" t="s">
        <v>119</v>
      </c>
      <c r="H40" s="247">
        <v>55</v>
      </c>
      <c r="I40" s="248">
        <v>0.2</v>
      </c>
      <c r="W40" s="189">
        <v>0.45</v>
      </c>
    </row>
    <row r="41" spans="2:23">
      <c r="B41" s="196" t="s">
        <v>120</v>
      </c>
      <c r="C41" s="260">
        <f>IFERROR(VLOOKUP($W57,'a（自動）計算用'!$X$5:$Z$115,2,FALSE),"")</f>
        <v>49</v>
      </c>
      <c r="D41" s="261">
        <f>IFERROR(VLOOKUP($W57,'a（自動）計算用'!$X$5:$Z$115,3,FALSE),"")</f>
        <v>0.26752140167545529</v>
      </c>
      <c r="G41" s="196" t="s">
        <v>120</v>
      </c>
      <c r="H41" s="247"/>
      <c r="I41" s="248"/>
      <c r="W41" s="189">
        <v>0.5</v>
      </c>
    </row>
    <row r="42" spans="2:23">
      <c r="B42" s="196" t="s">
        <v>121</v>
      </c>
      <c r="C42" s="260">
        <f>IFERROR(VLOOKUP($W58,'a（自動）計算用'!$X$5:$Z$115,2,FALSE),"")</f>
        <v>76</v>
      </c>
      <c r="D42" s="261">
        <f>IFERROR(VLOOKUP($W58,'a（自動）計算用'!$X$5:$Z$115,3,FALSE),"")</f>
        <v>0.26995083595114283</v>
      </c>
      <c r="G42" s="196" t="s">
        <v>121</v>
      </c>
      <c r="H42" s="247"/>
      <c r="I42" s="248"/>
      <c r="W42" s="190">
        <v>0.55000000000000004</v>
      </c>
    </row>
    <row r="43" spans="2:23">
      <c r="B43" s="196" t="s">
        <v>122</v>
      </c>
      <c r="C43" s="260" t="str">
        <f>IFERROR(VLOOKUP($W59,'a（自動）計算用'!$X$5:$Z$115,2,FALSE),"")</f>
        <v/>
      </c>
      <c r="D43" s="261" t="str">
        <f>IFERROR(VLOOKUP($W59,'a（自動）計算用'!$X$5:$Z$115,3,FALSE),"")</f>
        <v/>
      </c>
      <c r="G43" s="196" t="s">
        <v>122</v>
      </c>
      <c r="H43" s="247"/>
      <c r="I43" s="249"/>
      <c r="W43" s="190">
        <v>0.6</v>
      </c>
    </row>
    <row r="44" spans="2:23">
      <c r="B44" s="196" t="s">
        <v>123</v>
      </c>
      <c r="C44" s="260" t="str">
        <f>IFERROR(VLOOKUP($W60,'a（自動）計算用'!$X$5:$Z$115,2,FALSE),"")</f>
        <v/>
      </c>
      <c r="D44" s="261" t="str">
        <f>IFERROR(VLOOKUP($W60,'a（自動）計算用'!$X$5:$Z$115,3,FALSE),"")</f>
        <v/>
      </c>
      <c r="G44" s="196" t="s">
        <v>123</v>
      </c>
      <c r="H44" s="247"/>
      <c r="I44" s="249"/>
      <c r="W44" s="190">
        <v>0.65</v>
      </c>
    </row>
    <row r="45" spans="2:23">
      <c r="B45" s="196" t="s">
        <v>124</v>
      </c>
      <c r="C45" s="260" t="str">
        <f>IFERROR(VLOOKUP($W61,'a（自動）計算用'!$X$5:$Z$115,2,FALSE),"")</f>
        <v/>
      </c>
      <c r="D45" s="261" t="str">
        <f>IFERROR(VLOOKUP($W61,'a（自動）計算用'!$X$5:$Z$115,3,FALSE),"")</f>
        <v/>
      </c>
      <c r="G45" s="196" t="s">
        <v>124</v>
      </c>
      <c r="H45" s="247"/>
      <c r="I45" s="249"/>
      <c r="W45" s="190">
        <v>0.7</v>
      </c>
    </row>
    <row r="46" spans="2:23">
      <c r="B46" s="196" t="s">
        <v>125</v>
      </c>
      <c r="C46" s="260" t="str">
        <f>IFERROR(VLOOKUP($W62,'a（自動）計算用'!$X$5:$Z$115,2,FALSE),"")</f>
        <v/>
      </c>
      <c r="D46" s="261" t="str">
        <f>IFERROR(VLOOKUP($W62,'a（自動）計算用'!$X$5:$Z$115,3,FALSE),"")</f>
        <v/>
      </c>
      <c r="G46" s="196" t="s">
        <v>125</v>
      </c>
      <c r="H46" s="247"/>
      <c r="I46" s="249"/>
      <c r="W46" s="190">
        <v>0.75</v>
      </c>
    </row>
    <row r="47" spans="2:23">
      <c r="B47" s="197" t="s">
        <v>126</v>
      </c>
      <c r="C47" s="262" t="str">
        <f>IFERROR(VLOOKUP($W63,'a（自動）計算用'!$X$5:$Z$115,2,FALSE),"")</f>
        <v/>
      </c>
      <c r="D47" s="263" t="str">
        <f>IFERROR(VLOOKUP($W63,'a（自動）計算用'!$X$5:$Z$115,3,FALSE),"")</f>
        <v/>
      </c>
      <c r="G47" s="197" t="s">
        <v>126</v>
      </c>
      <c r="H47" s="250"/>
      <c r="I47" s="251"/>
      <c r="W47" s="190">
        <v>0.79999999999999993</v>
      </c>
    </row>
    <row r="48" spans="2:23">
      <c r="B48" s="201" t="s">
        <v>127</v>
      </c>
      <c r="C48" s="264">
        <f>C25</f>
        <v>120</v>
      </c>
      <c r="D48" s="264"/>
      <c r="G48" s="199" t="s">
        <v>127</v>
      </c>
      <c r="H48" s="265">
        <f>C25</f>
        <v>120</v>
      </c>
      <c r="I48" s="266"/>
      <c r="W48" s="190">
        <v>0.85</v>
      </c>
    </row>
    <row r="49" spans="2:23">
      <c r="B49" s="153"/>
      <c r="C49" s="153"/>
      <c r="D49" s="153"/>
      <c r="G49" s="153"/>
      <c r="H49" s="233"/>
      <c r="I49" s="153"/>
      <c r="W49" s="190">
        <v>0.9</v>
      </c>
    </row>
    <row r="50" spans="2:23">
      <c r="B50" s="234" t="s">
        <v>246</v>
      </c>
      <c r="I50" s="153"/>
      <c r="W50" s="190">
        <v>0.95</v>
      </c>
    </row>
    <row r="51" spans="2:23">
      <c r="W51" s="190">
        <v>1</v>
      </c>
    </row>
    <row r="52" spans="2:23">
      <c r="W52" s="190"/>
    </row>
    <row r="53" spans="2:23">
      <c r="W53" s="190"/>
    </row>
    <row r="54" spans="2:23">
      <c r="W54" s="187">
        <v>1</v>
      </c>
    </row>
    <row r="55" spans="2:23">
      <c r="W55" s="187">
        <v>2</v>
      </c>
    </row>
    <row r="56" spans="2:23">
      <c r="W56" s="187">
        <v>3</v>
      </c>
    </row>
    <row r="57" spans="2:23">
      <c r="W57" s="187">
        <v>4</v>
      </c>
    </row>
    <row r="58" spans="2:23">
      <c r="W58" s="187">
        <v>5</v>
      </c>
    </row>
    <row r="59" spans="2:23">
      <c r="W59" s="187">
        <v>6</v>
      </c>
    </row>
    <row r="60" spans="2:23">
      <c r="W60" s="187">
        <v>7</v>
      </c>
    </row>
    <row r="61" spans="2:23">
      <c r="W61" s="187">
        <v>8</v>
      </c>
    </row>
    <row r="62" spans="2:23">
      <c r="W62" s="187">
        <v>9</v>
      </c>
    </row>
    <row r="63" spans="2:23">
      <c r="W63" s="187">
        <v>10</v>
      </c>
    </row>
    <row r="64" spans="2:23">
      <c r="W64" s="190"/>
    </row>
  </sheetData>
  <sheetProtection password="F089" sheet="1" objects="1" scenarios="1" selectLockedCells="1"/>
  <mergeCells count="2">
    <mergeCell ref="B2:I2"/>
    <mergeCell ref="B3:I3"/>
  </mergeCells>
  <phoneticPr fontId="1"/>
  <dataValidations count="2">
    <dataValidation type="list" allowBlank="1" showInputMessage="1" showErrorMessage="1" sqref="C33">
      <formula1>$W$39:$W$47</formula1>
    </dataValidation>
    <dataValidation type="list" allowBlank="1" showInputMessage="1" showErrorMessage="1" sqref="C32">
      <formula1>$W$42:$W$49</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U45"/>
  <sheetViews>
    <sheetView showGridLines="0" view="pageBreakPreview" zoomScaleNormal="100" zoomScaleSheetLayoutView="100" workbookViewId="0">
      <selection activeCell="B3" sqref="B3"/>
    </sheetView>
  </sheetViews>
  <sheetFormatPr defaultRowHeight="12"/>
  <cols>
    <col min="1" max="1" width="4.5" style="227" bestFit="1" customWidth="1"/>
    <col min="2" max="7" width="7.125" style="226" customWidth="1"/>
    <col min="8" max="8" width="3.625" style="227" customWidth="1"/>
    <col min="9" max="9" width="7.75" style="227" bestFit="1" customWidth="1"/>
    <col min="10" max="20" width="7.125" style="227" customWidth="1"/>
    <col min="21" max="21" width="9" style="227" customWidth="1"/>
    <col min="22" max="16384" width="9" style="227"/>
  </cols>
  <sheetData>
    <row r="1" spans="1:21" ht="27" customHeight="1">
      <c r="A1" s="424" t="s">
        <v>297</v>
      </c>
      <c r="B1" s="424"/>
      <c r="C1" s="424"/>
      <c r="D1" s="424"/>
      <c r="E1" s="424"/>
      <c r="F1" s="424"/>
      <c r="G1" s="424"/>
      <c r="H1" s="424"/>
      <c r="I1" s="424"/>
      <c r="J1" s="424"/>
      <c r="K1" s="424"/>
      <c r="L1" s="424"/>
      <c r="M1" s="424"/>
      <c r="N1" s="424"/>
      <c r="O1" s="424"/>
      <c r="P1" s="424"/>
      <c r="Q1" s="424"/>
      <c r="R1" s="424"/>
      <c r="S1" s="424"/>
      <c r="T1" s="424"/>
    </row>
    <row r="2" spans="1:21" ht="13.5" customHeight="1">
      <c r="S2" s="425">
        <f ca="1">NOW()</f>
        <v>43578.80055763889</v>
      </c>
      <c r="T2" s="425"/>
      <c r="U2" s="252" t="s">
        <v>302</v>
      </c>
    </row>
    <row r="3" spans="1:21" s="270" customFormat="1">
      <c r="A3" s="267" t="s">
        <v>229</v>
      </c>
      <c r="B3" s="268"/>
      <c r="C3" s="268"/>
      <c r="D3" s="268"/>
      <c r="E3" s="269"/>
      <c r="F3" s="268"/>
      <c r="G3" s="268"/>
    </row>
    <row r="4" spans="1:21" s="270" customFormat="1">
      <c r="B4" s="268"/>
      <c r="C4" s="268"/>
      <c r="D4" s="268"/>
      <c r="E4" s="269"/>
      <c r="F4" s="268"/>
      <c r="G4" s="268"/>
    </row>
    <row r="5" spans="1:21" s="270" customFormat="1">
      <c r="B5" s="271" t="s">
        <v>226</v>
      </c>
      <c r="C5" s="431" t="str">
        <f>CONCATENATE("　大分県",入力!C10," ",入力!D9,入力!D10," ",入力!E9,入力!E10,入力!F10)</f>
        <v>　大分県日田市 大字有田 字佐寺原35</v>
      </c>
      <c r="D5" s="431"/>
      <c r="E5" s="431"/>
      <c r="F5" s="431"/>
      <c r="G5" s="431"/>
      <c r="H5" s="272"/>
      <c r="I5" s="272"/>
    </row>
    <row r="6" spans="1:21" s="270" customFormat="1">
      <c r="B6" s="271" t="s">
        <v>227</v>
      </c>
      <c r="C6" s="431" t="str">
        <f>CONCATENATE("　",入力!G10,"林班　",入力!H10,入力!I10)</f>
        <v>　999林班　9999ｱ</v>
      </c>
      <c r="D6" s="431"/>
      <c r="E6" s="431"/>
      <c r="F6" s="431"/>
      <c r="G6" s="431"/>
      <c r="H6" s="272"/>
      <c r="I6" s="272"/>
    </row>
    <row r="7" spans="1:21" s="270" customFormat="1">
      <c r="B7" s="271" t="s">
        <v>228</v>
      </c>
      <c r="C7" s="272" t="str">
        <f>CONCATENATE("　",入力!C12,"ha")</f>
        <v>　1ha</v>
      </c>
      <c r="D7" s="268"/>
      <c r="E7" s="272"/>
      <c r="F7" s="272"/>
      <c r="G7" s="272"/>
    </row>
    <row r="8" spans="1:21" s="270" customFormat="1">
      <c r="B8" s="271"/>
      <c r="C8" s="271"/>
      <c r="D8" s="271"/>
      <c r="E8" s="271"/>
      <c r="F8" s="268"/>
      <c r="G8" s="268"/>
    </row>
    <row r="9" spans="1:21" s="270" customFormat="1">
      <c r="A9" s="270" t="s">
        <v>230</v>
      </c>
      <c r="B9" s="271"/>
      <c r="C9" s="271"/>
      <c r="D9" s="271"/>
      <c r="E9" s="271"/>
      <c r="F9" s="268"/>
      <c r="G9" s="268"/>
      <c r="I9" s="270" t="s">
        <v>232</v>
      </c>
    </row>
    <row r="10" spans="1:21" s="270" customFormat="1">
      <c r="B10" s="271"/>
      <c r="C10" s="271"/>
      <c r="D10" s="271"/>
      <c r="E10" s="271"/>
      <c r="F10" s="268"/>
      <c r="G10" s="268"/>
    </row>
    <row r="11" spans="1:21" s="270" customFormat="1" ht="12" customHeight="1">
      <c r="B11" s="273" t="s">
        <v>1</v>
      </c>
      <c r="C11" s="273" t="s">
        <v>2</v>
      </c>
      <c r="D11" s="273" t="s">
        <v>3</v>
      </c>
      <c r="E11" s="273" t="s">
        <v>219</v>
      </c>
      <c r="F11" s="273" t="s">
        <v>210</v>
      </c>
      <c r="G11" s="273" t="s">
        <v>220</v>
      </c>
      <c r="J11" s="429" t="s">
        <v>233</v>
      </c>
      <c r="K11" s="429" t="s">
        <v>241</v>
      </c>
      <c r="L11" s="426" t="s">
        <v>234</v>
      </c>
      <c r="M11" s="427"/>
      <c r="N11" s="428"/>
    </row>
    <row r="12" spans="1:21" s="270" customFormat="1" ht="12" customHeight="1">
      <c r="A12" s="274"/>
      <c r="B12" s="275">
        <f>入力!$C$17</f>
        <v>10</v>
      </c>
      <c r="C12" s="276">
        <f>入力!$C$19</f>
        <v>7</v>
      </c>
      <c r="D12" s="276">
        <f>入力!$G$17</f>
        <v>10.864681005021202</v>
      </c>
      <c r="E12" s="277">
        <f>入力!$C$18</f>
        <v>2400</v>
      </c>
      <c r="F12" s="276">
        <f>入力!$G$18</f>
        <v>88.975124198602728</v>
      </c>
      <c r="G12" s="278">
        <f>入力!$G$19</f>
        <v>0.60125762081026035</v>
      </c>
      <c r="J12" s="430"/>
      <c r="K12" s="430"/>
      <c r="L12" s="279" t="s">
        <v>238</v>
      </c>
      <c r="M12" s="280" t="s">
        <v>236</v>
      </c>
      <c r="N12" s="281" t="s">
        <v>237</v>
      </c>
    </row>
    <row r="13" spans="1:21" s="270" customFormat="1">
      <c r="B13" s="271"/>
      <c r="C13" s="271"/>
      <c r="D13" s="271"/>
      <c r="E13" s="271"/>
      <c r="F13" s="268"/>
      <c r="G13" s="268"/>
      <c r="J13" s="278">
        <f>入力!C24</f>
        <v>1.48</v>
      </c>
      <c r="K13" s="275">
        <f>入力!C25</f>
        <v>120</v>
      </c>
      <c r="L13" s="398" t="s">
        <v>235</v>
      </c>
      <c r="M13" s="283">
        <f>入力!C32</f>
        <v>0.75</v>
      </c>
      <c r="N13" s="284">
        <f>入力!C33</f>
        <v>0.65</v>
      </c>
    </row>
    <row r="14" spans="1:21" s="270" customFormat="1">
      <c r="A14" s="267" t="s">
        <v>204</v>
      </c>
      <c r="B14" s="271"/>
      <c r="C14" s="271"/>
      <c r="D14" s="271"/>
      <c r="E14" s="271"/>
      <c r="F14" s="268"/>
      <c r="G14" s="268"/>
    </row>
    <row r="15" spans="1:21" s="270" customFormat="1">
      <c r="B15" s="285"/>
      <c r="C15" s="285"/>
      <c r="D15" s="285"/>
      <c r="E15" s="285"/>
      <c r="F15" s="268"/>
      <c r="G15" s="268"/>
    </row>
    <row r="16" spans="1:21" s="286" customFormat="1">
      <c r="B16" s="379" t="s">
        <v>261</v>
      </c>
      <c r="C16" s="287"/>
      <c r="D16" s="287"/>
      <c r="E16" s="287"/>
      <c r="F16" s="288"/>
      <c r="G16" s="288"/>
      <c r="I16" s="286" t="s">
        <v>225</v>
      </c>
    </row>
    <row r="17" spans="2:21" s="270" customFormat="1">
      <c r="B17" s="289" t="s">
        <v>215</v>
      </c>
      <c r="C17" s="289" t="s">
        <v>216</v>
      </c>
      <c r="D17" s="289" t="s">
        <v>217</v>
      </c>
      <c r="E17" s="290" t="s">
        <v>219</v>
      </c>
      <c r="F17" s="289" t="s">
        <v>218</v>
      </c>
      <c r="G17" s="289" t="s">
        <v>221</v>
      </c>
      <c r="I17" s="291"/>
      <c r="J17" s="292"/>
      <c r="K17" s="293"/>
      <c r="L17" s="294"/>
      <c r="M17" s="423" t="s">
        <v>128</v>
      </c>
      <c r="N17" s="423"/>
      <c r="O17" s="423"/>
      <c r="P17" s="423"/>
      <c r="Q17" s="423" t="s">
        <v>129</v>
      </c>
      <c r="R17" s="423"/>
      <c r="S17" s="423" t="s">
        <v>222</v>
      </c>
      <c r="T17" s="423"/>
    </row>
    <row r="18" spans="2:21" s="270" customFormat="1" ht="12" customHeight="1">
      <c r="B18" s="295"/>
      <c r="C18" s="295" t="s">
        <v>243</v>
      </c>
      <c r="D18" s="295" t="s">
        <v>244</v>
      </c>
      <c r="E18" s="296" t="s">
        <v>134</v>
      </c>
      <c r="F18" s="297" t="s">
        <v>251</v>
      </c>
      <c r="G18" s="295"/>
      <c r="I18" s="298"/>
      <c r="J18" s="299" t="s">
        <v>130</v>
      </c>
      <c r="K18" s="300" t="s">
        <v>132</v>
      </c>
      <c r="L18" s="301" t="s">
        <v>131</v>
      </c>
      <c r="M18" s="302" t="s">
        <v>214</v>
      </c>
      <c r="N18" s="303" t="s">
        <v>133</v>
      </c>
      <c r="O18" s="303" t="s">
        <v>217</v>
      </c>
      <c r="P18" s="304" t="s">
        <v>220</v>
      </c>
      <c r="Q18" s="302" t="s">
        <v>219</v>
      </c>
      <c r="R18" s="304" t="s">
        <v>220</v>
      </c>
      <c r="S18" s="302" t="s">
        <v>213</v>
      </c>
      <c r="T18" s="304" t="s">
        <v>133</v>
      </c>
    </row>
    <row r="19" spans="2:21" s="270" customFormat="1">
      <c r="B19" s="305">
        <v>10</v>
      </c>
      <c r="C19" s="306">
        <f>IFERROR(VLOOKUP($B19,'a（自動）計算用'!$E$5:$K$115,3,FALSE),"")</f>
        <v>7.0000095592428133</v>
      </c>
      <c r="D19" s="306">
        <f>IFERROR(VLOOKUP($B19,'a（自動）計算用'!$E$5:$K$115,5,FALSE),"")</f>
        <v>10.864690484458675</v>
      </c>
      <c r="E19" s="307">
        <f>IFERROR(VLOOKUP($B19,'a（自動）計算用'!$E$5:$K$115,2,FALSE),"")</f>
        <v>2400</v>
      </c>
      <c r="F19" s="306">
        <f>IFERROR(VLOOKUP($B19,'a（自動）計算用'!$E$5:$K$115,4,FALSE),"")</f>
        <v>88.975389695730129</v>
      </c>
      <c r="G19" s="308">
        <f>IFERROR(VLOOKUP($B19,'a（自動）計算用'!$E$5:$K$115,7,FALSE),"")</f>
        <v>0.6</v>
      </c>
      <c r="I19" s="309"/>
      <c r="J19" s="310"/>
      <c r="K19" s="297" t="s">
        <v>135</v>
      </c>
      <c r="L19" s="311"/>
      <c r="M19" s="310" t="s">
        <v>134</v>
      </c>
      <c r="N19" s="297" t="s">
        <v>251</v>
      </c>
      <c r="O19" s="297" t="s">
        <v>136</v>
      </c>
      <c r="P19" s="311"/>
      <c r="Q19" s="310" t="s">
        <v>134</v>
      </c>
      <c r="R19" s="311"/>
      <c r="S19" s="312" t="s">
        <v>137</v>
      </c>
      <c r="T19" s="297" t="s">
        <v>251</v>
      </c>
    </row>
    <row r="20" spans="2:21" s="270" customFormat="1">
      <c r="B20" s="313">
        <v>15</v>
      </c>
      <c r="C20" s="314">
        <f>IFERROR(VLOOKUP($B20,'a（自動）計算用'!$E$5:$K$115,3,FALSE),"")</f>
        <v>9.2897358877145706</v>
      </c>
      <c r="D20" s="314">
        <f>IFERROR(VLOOKUP($B20,'a（自動）計算用'!$E$5:$K$115,5,FALSE),"")</f>
        <v>12.997532164187595</v>
      </c>
      <c r="E20" s="315">
        <f>IFERROR(VLOOKUP($B20,'a（自動）計算用'!$E$5:$K$115,2,FALSE),"")</f>
        <v>2330.3601453080087</v>
      </c>
      <c r="F20" s="314">
        <f>IFERROR(VLOOKUP($B20,'a（自動）計算用'!$E$5:$K$115,4,FALSE),"")</f>
        <v>159.91799814693761</v>
      </c>
      <c r="G20" s="316">
        <f>IFERROR(VLOOKUP($B20,'a（自動）計算用'!$E$5:$K$115,7,FALSE),"")</f>
        <v>0.72</v>
      </c>
      <c r="I20" s="317" t="s">
        <v>138</v>
      </c>
      <c r="J20" s="318">
        <f>入力!$C$17</f>
        <v>10</v>
      </c>
      <c r="K20" s="319">
        <f>入力!$C$19</f>
        <v>7</v>
      </c>
      <c r="L20" s="320"/>
      <c r="M20" s="321">
        <f>入力!$C$18</f>
        <v>2400</v>
      </c>
      <c r="N20" s="322">
        <f>入力!$G$18</f>
        <v>88.975124198602728</v>
      </c>
      <c r="O20" s="323">
        <f>入力!$G$17</f>
        <v>10.864681005021202</v>
      </c>
      <c r="P20" s="324">
        <f>IFERROR(直径材積計算!$X$115,"-")</f>
        <v>0.60125762081026035</v>
      </c>
      <c r="Q20" s="318"/>
      <c r="R20" s="320"/>
      <c r="S20" s="325"/>
      <c r="T20" s="320"/>
    </row>
    <row r="21" spans="2:21" s="270" customFormat="1">
      <c r="B21" s="313">
        <v>20</v>
      </c>
      <c r="C21" s="314">
        <f>IFERROR(VLOOKUP($B21,'a（自動）計算用'!$E$5:$K$115,3,FALSE),"")</f>
        <v>11.389321692318051</v>
      </c>
      <c r="D21" s="314">
        <f>IFERROR(VLOOKUP($B21,'a（自動）計算用'!$E$5:$K$115,5,FALSE),"")</f>
        <v>16.173239595983958</v>
      </c>
      <c r="E21" s="315">
        <f>IFERROR(VLOOKUP($B21,'a（自動）計算用'!$E$5:$K$115,2,FALSE),"")</f>
        <v>1669.7442991833059</v>
      </c>
      <c r="F21" s="314">
        <f>IFERROR(VLOOKUP($B21,'a（自動）計算用'!$E$5:$K$115,4,FALSE),"")</f>
        <v>208.68267762656265</v>
      </c>
      <c r="G21" s="316">
        <f>IFERROR(VLOOKUP($B21,'a（自動）計算用'!$E$5:$K$115,7,FALSE),"")</f>
        <v>0.7</v>
      </c>
      <c r="I21" s="326" t="s">
        <v>117</v>
      </c>
      <c r="J21" s="327">
        <f>IFERROR(入力!C38,"")</f>
        <v>17</v>
      </c>
      <c r="K21" s="328">
        <f>IF(入力!$C38="","",VLOOKUP($J21,'a（自動）計算用'!$E$5:$V$115,3,FALSE))</f>
        <v>10.151373060620678</v>
      </c>
      <c r="L21" s="329">
        <f>IFERROR(入力!D38,"")</f>
        <v>0.27394349894626463</v>
      </c>
      <c r="M21" s="330">
        <f>IF(入力!$C38="","",VLOOKUP(J21,'a（自動）計算用'!$E$5:$V$115,2,FALSE))</f>
        <v>2299.7442991833059</v>
      </c>
      <c r="N21" s="331">
        <f>IF(入力!$C38="","",VLOOKUP(J21,'a（自動）計算用'!$E$5:$V$115,4,FALSE))</f>
        <v>190.59708533540604</v>
      </c>
      <c r="O21" s="328">
        <f>IF(入力!$C38="","",VLOOKUP(J21,'a（自動）計算用'!$E$5:$V$115,5,FALSE))</f>
        <v>13.713814790111906</v>
      </c>
      <c r="P21" s="332">
        <f>IF(入力!$C38="","",VLOOKUP(J21,'a（自動）計算用'!$E$5:$V$115,7,FALSE))</f>
        <v>0.75</v>
      </c>
      <c r="Q21" s="330">
        <f>IF(入力!$C38="","",VLOOKUP(J21,'a（自動）計算用'!$E$5:$V$115,15,FALSE))</f>
        <v>1669.7442991833059</v>
      </c>
      <c r="R21" s="333">
        <f>IF(入力!$C38="","",VLOOKUP(J21,'a（自動）計算用'!$E$5:$V$115,18,FALSE))</f>
        <v>0.64935775613650448</v>
      </c>
      <c r="S21" s="330">
        <f>IF(入力!$C38="","",VLOOKUP(J21,'a（自動）計算用'!$E$5:$V$115,8,FALSE))</f>
        <v>630</v>
      </c>
      <c r="T21" s="334">
        <f>IF(入力!$C38="","",VLOOKUP(J21,'a（自動）計算用'!$E$5:$V$115,11,FALSE))</f>
        <v>26.885305996137305</v>
      </c>
    </row>
    <row r="22" spans="2:21" s="270" customFormat="1">
      <c r="B22" s="313">
        <v>25</v>
      </c>
      <c r="C22" s="314">
        <f>IFERROR(VLOOKUP($B22,'a（自動）計算用'!$E$5:$K$115,3,FALSE),"")</f>
        <v>13.316121341690243</v>
      </c>
      <c r="D22" s="314">
        <f>IFERROR(VLOOKUP($B22,'a（自動）計算用'!$E$5:$K$115,5,FALSE),"")</f>
        <v>19.496702437898506</v>
      </c>
      <c r="E22" s="315">
        <f>IFERROR(VLOOKUP($B22,'a（自動）計算用'!$E$5:$K$115,2,FALSE),"")</f>
        <v>1199.7442991833059</v>
      </c>
      <c r="F22" s="314">
        <f>IFERROR(VLOOKUP($B22,'a（自動）計算用'!$E$5:$K$115,4,FALSE),"")</f>
        <v>246.49636737211679</v>
      </c>
      <c r="G22" s="316">
        <f>IFERROR(VLOOKUP($B22,'a（自動）計算用'!$E$5:$K$115,7,FALSE),"")</f>
        <v>0.66</v>
      </c>
      <c r="I22" s="326" t="s">
        <v>118</v>
      </c>
      <c r="J22" s="327">
        <f>IFERROR(入力!C39,"")</f>
        <v>24</v>
      </c>
      <c r="K22" s="328">
        <f>IF(入力!$C39="","",VLOOKUP($J22,'a（自動）計算用'!$E$5:$V$115,3,FALSE))</f>
        <v>12.94381321069296</v>
      </c>
      <c r="L22" s="329">
        <f>IFERROR(入力!D39,"")</f>
        <v>0.28148022438518477</v>
      </c>
      <c r="M22" s="330">
        <f>IF(入力!$C39="","",VLOOKUP(J22,'a（自動）計算用'!$E$5:$V$115,2,FALSE))</f>
        <v>1669.7442991833059</v>
      </c>
      <c r="N22" s="331">
        <f>IF(入力!$C39="","",VLOOKUP(J22,'a（自動）計算用'!$E$5:$V$115,4,FALSE))</f>
        <v>271.36601363940792</v>
      </c>
      <c r="O22" s="328">
        <f>IF(入力!$C39="","",VLOOKUP(J22,'a（自動）計算用'!$E$5:$V$115,5,FALSE))</f>
        <v>17.36257743060424</v>
      </c>
      <c r="P22" s="332">
        <f>IF(入力!$C39="","",VLOOKUP(J22,'a（自動）計算用'!$E$5:$V$115,7,FALSE))</f>
        <v>0.75</v>
      </c>
      <c r="Q22" s="330">
        <f>IF(入力!$C39="","",VLOOKUP(J22,'a（自動）計算用'!$E$5:$V$115,15,FALSE))</f>
        <v>1199.7442991833059</v>
      </c>
      <c r="R22" s="333">
        <f>IF(入力!$C39="","",VLOOKUP(J22,'a（自動）計算用'!$E$5:$V$115,18,FALSE))</f>
        <v>0.64970657542593113</v>
      </c>
      <c r="S22" s="330">
        <f>IF(入力!$C39="","",VLOOKUP(J22,'a（自動）計算用'!$E$5:$V$115,8,FALSE))</f>
        <v>470</v>
      </c>
      <c r="T22" s="334">
        <f>IF(入力!$C39="","",VLOOKUP(J22,'a（自動）計算用'!$E$5:$V$115,11,FALSE))</f>
        <v>39.311647326338203</v>
      </c>
    </row>
    <row r="23" spans="2:21" s="270" customFormat="1">
      <c r="B23" s="313">
        <v>30</v>
      </c>
      <c r="C23" s="314">
        <f>IFERROR(VLOOKUP($B23,'a（自動）計算用'!$E$5:$K$115,3,FALSE),"")</f>
        <v>15.085680300802451</v>
      </c>
      <c r="D23" s="314">
        <f>IFERROR(VLOOKUP($B23,'a（自動）計算用'!$E$5:$K$115,5,FALSE),"")</f>
        <v>20.937433704157126</v>
      </c>
      <c r="E23" s="315">
        <f>IFERROR(VLOOKUP($B23,'a（自動）計算用'!$E$5:$K$115,2,FALSE),"")</f>
        <v>1199.7442991833059</v>
      </c>
      <c r="F23" s="314">
        <f>IFERROR(VLOOKUP($B23,'a（自動）計算用'!$E$5:$K$115,4,FALSE),"")</f>
        <v>320.0734046126197</v>
      </c>
      <c r="G23" s="316">
        <f>IFERROR(VLOOKUP($B23,'a（自動）計算用'!$E$5:$K$115,7,FALSE),"")</f>
        <v>0.71</v>
      </c>
      <c r="I23" s="326" t="s">
        <v>119</v>
      </c>
      <c r="J23" s="327">
        <f>IFERROR(入力!C40,"")</f>
        <v>34</v>
      </c>
      <c r="K23" s="328">
        <f>IF(入力!$C40="","",VLOOKUP($J23,'a（自動）計算用'!$E$5:$V$115,3,FALSE))</f>
        <v>16.397492312078484</v>
      </c>
      <c r="L23" s="329">
        <f>IFERROR(入力!D40,"")</f>
        <v>0.2833937200047093</v>
      </c>
      <c r="M23" s="330">
        <f>IF(入力!$C40="","",VLOOKUP(J23,'a（自動）計算用'!$E$5:$V$115,2,FALSE))</f>
        <v>1199.7442991833059</v>
      </c>
      <c r="N23" s="331">
        <f>IF(入力!$C40="","",VLOOKUP(J23,'a（自動）計算用'!$E$5:$V$115,4,FALSE))</f>
        <v>379.5892555420229</v>
      </c>
      <c r="O23" s="328">
        <f>IF(入力!$C40="","",VLOOKUP(J23,'a（自動）計算用'!$E$5:$V$115,5,FALSE))</f>
        <v>21.910827711598891</v>
      </c>
      <c r="P23" s="332">
        <f>IF(入力!$C40="","",VLOOKUP(J23,'a（自動）計算用'!$E$5:$V$115,7,FALSE))</f>
        <v>0.75</v>
      </c>
      <c r="Q23" s="330">
        <f>IF(入力!$C40="","",VLOOKUP(J23,'a（自動）計算用'!$E$5:$V$115,15,FALSE))</f>
        <v>859.74429918330588</v>
      </c>
      <c r="R23" s="333">
        <f>IF(入力!$C40="","",VLOOKUP(J23,'a（自動）計算用'!$E$5:$V$115,18,FALSE))</f>
        <v>0.64619916254614995</v>
      </c>
      <c r="S23" s="330">
        <f>IF(入力!$C40="","",VLOOKUP(J23,'a（自動）計算用'!$E$5:$V$115,8,FALSE))</f>
        <v>340</v>
      </c>
      <c r="T23" s="334">
        <f>IF(入力!$C40="","",VLOOKUP(J23,'a（自動）計算用'!$E$5:$V$115,11,FALSE))</f>
        <v>55.645161027572385</v>
      </c>
    </row>
    <row r="24" spans="2:21" s="270" customFormat="1">
      <c r="B24" s="313">
        <v>35</v>
      </c>
      <c r="C24" s="314">
        <f>IFERROR(VLOOKUP($B24,'a（自動）計算用'!$E$5:$K$115,3,FALSE),"")</f>
        <v>16.71187612803854</v>
      </c>
      <c r="D24" s="314">
        <f>IFERROR(VLOOKUP($B24,'a（自動）計算用'!$E$5:$K$115,5,FALSE),"")</f>
        <v>24.437660348985407</v>
      </c>
      <c r="E24" s="315">
        <f>IFERROR(VLOOKUP($B24,'a（自動）計算用'!$E$5:$K$115,2,FALSE),"")</f>
        <v>859.74429918330588</v>
      </c>
      <c r="F24" s="314">
        <f>IFERROR(VLOOKUP($B24,'a（自動）計算用'!$E$5:$K$115,4,FALSE),"")</f>
        <v>337.3477053823359</v>
      </c>
      <c r="G24" s="316">
        <f>IFERROR(VLOOKUP($B24,'a（自動）計算用'!$E$5:$K$115,7,FALSE),"")</f>
        <v>0.65</v>
      </c>
      <c r="I24" s="326" t="s">
        <v>120</v>
      </c>
      <c r="J24" s="327">
        <f>IFERROR(入力!C41,"")</f>
        <v>49</v>
      </c>
      <c r="K24" s="328">
        <f>IF(入力!$C41="","",VLOOKUP($J24,'a（自動）計算用'!$E$5:$V$115,3,FALSE))</f>
        <v>20.602481164944855</v>
      </c>
      <c r="L24" s="329">
        <f>IFERROR(入力!D41,"")</f>
        <v>0.26752140167545529</v>
      </c>
      <c r="M24" s="330">
        <f>IF(入力!$C41="","",VLOOKUP(J24,'a（自動）計算用'!$E$5:$V$115,2,FALSE))</f>
        <v>859.74429918330588</v>
      </c>
      <c r="N24" s="331">
        <f>IF(入力!$C41="","",VLOOKUP(J24,'a（自動）計算用'!$E$5:$V$115,4,FALSE))</f>
        <v>521.55650913634395</v>
      </c>
      <c r="O24" s="328">
        <f>IF(入力!$C41="","",VLOOKUP(J24,'a（自動）計算用'!$E$5:$V$115,5,FALSE))</f>
        <v>27.477906340778777</v>
      </c>
      <c r="P24" s="332">
        <f>IF(入力!$C41="","",VLOOKUP(J24,'a（自動）計算用'!$E$5:$V$115,7,FALSE))</f>
        <v>0.75</v>
      </c>
      <c r="Q24" s="330">
        <f>IF(入力!$C41="","",VLOOKUP(J24,'a（自動）計算用'!$E$5:$V$115,15,FALSE))</f>
        <v>629.74429918330588</v>
      </c>
      <c r="R24" s="333">
        <f>IF(入力!$C41="","",VLOOKUP(J24,'a（自動）計算用'!$E$5:$V$115,18,FALSE))</f>
        <v>0.64626250160207976</v>
      </c>
      <c r="S24" s="330">
        <f>IF(入力!$C41="","",VLOOKUP(J24,'a（自動）計算用'!$E$5:$V$115,8,FALSE))</f>
        <v>230</v>
      </c>
      <c r="T24" s="334">
        <f>IF(入力!$C41="","",VLOOKUP(J24,'a（自動）計算用'!$E$5:$V$115,11,FALSE))</f>
        <v>72.167796422128845</v>
      </c>
    </row>
    <row r="25" spans="2:21" s="270" customFormat="1">
      <c r="B25" s="313">
        <v>40</v>
      </c>
      <c r="C25" s="314">
        <f>IFERROR(VLOOKUP($B25,'a（自動）計算用'!$E$5:$K$115,3,FALSE),"")</f>
        <v>18.207060883095494</v>
      </c>
      <c r="D25" s="314">
        <f>IFERROR(VLOOKUP($B25,'a（自動）計算用'!$E$5:$K$115,5,FALSE),"")</f>
        <v>25.673517661144604</v>
      </c>
      <c r="E25" s="315">
        <f>IFERROR(VLOOKUP($B25,'a（自動）計算用'!$E$5:$K$115,2,FALSE),"")</f>
        <v>859.74429918330588</v>
      </c>
      <c r="F25" s="314">
        <f>IFERROR(VLOOKUP($B25,'a（自動）計算用'!$E$5:$K$115,4,FALSE),"")</f>
        <v>404.22078899449258</v>
      </c>
      <c r="G25" s="316">
        <f>IFERROR(VLOOKUP($B25,'a（自動）計算用'!$E$5:$K$115,7,FALSE),"")</f>
        <v>0.69</v>
      </c>
      <c r="I25" s="326" t="s">
        <v>121</v>
      </c>
      <c r="J25" s="327">
        <f>IFERROR(入力!C42,"")</f>
        <v>76</v>
      </c>
      <c r="K25" s="328">
        <f>IF(入力!$C42="","",VLOOKUP($J25,'a（自動）計算用'!$E$5:$V$115,3,FALSE))</f>
        <v>25.947577430675342</v>
      </c>
      <c r="L25" s="329">
        <f>IFERROR(入力!D42,"")</f>
        <v>0.26995083595114283</v>
      </c>
      <c r="M25" s="330">
        <f>IF(入力!$C42="","",VLOOKUP(J25,'a（自動）計算用'!$E$5:$V$115,2,FALSE))</f>
        <v>629.74429918330588</v>
      </c>
      <c r="N25" s="331">
        <f>IF(入力!$C42="","",VLOOKUP(J25,'a（自動）計算用'!$E$5:$V$115,4,FALSE))</f>
        <v>727.02848166212402</v>
      </c>
      <c r="O25" s="328">
        <f>IF(入力!$C42="","",VLOOKUP(J25,'a（自動）計算用'!$E$5:$V$115,5,FALSE))</f>
        <v>34.193558531489465</v>
      </c>
      <c r="P25" s="332">
        <f>IF(入力!$C42="","",VLOOKUP(J25,'a（自動）計算用'!$E$5:$V$115,7,FALSE))</f>
        <v>0.75</v>
      </c>
      <c r="Q25" s="330">
        <f>IF(入力!$C42="","",VLOOKUP(J25,'a（自動）計算用'!$E$5:$V$115,15,FALSE))</f>
        <v>459.74429918330588</v>
      </c>
      <c r="R25" s="333">
        <f>IF(入力!$C42="","",VLOOKUP(J25,'a（自動）計算用'!$E$5:$V$115,18,FALSE))</f>
        <v>0.64630258371817628</v>
      </c>
      <c r="S25" s="330">
        <f>IF(入力!$C42="","",VLOOKUP(J25,'a（自動）計算用'!$E$5:$V$115,8,FALSE))</f>
        <v>170</v>
      </c>
      <c r="T25" s="334">
        <f>IF(入力!$C42="","",VLOOKUP(J25,'a（自動）計算用'!$E$5:$V$115,11,FALSE))</f>
        <v>101.50665194381213</v>
      </c>
    </row>
    <row r="26" spans="2:21" s="270" customFormat="1">
      <c r="B26" s="313">
        <v>45</v>
      </c>
      <c r="C26" s="314">
        <f>IFERROR(VLOOKUP($B26,'a（自動）計算用'!$E$5:$K$115,3,FALSE),"")</f>
        <v>19.582207140401316</v>
      </c>
      <c r="D26" s="314">
        <f>IFERROR(VLOOKUP($B26,'a（自動）計算用'!$E$5:$K$115,5,FALSE),"")</f>
        <v>26.73387586791668</v>
      </c>
      <c r="E26" s="315">
        <f>IFERROR(VLOOKUP($B26,'a（自動）計算用'!$E$5:$K$115,2,FALSE),"")</f>
        <v>859.74429918330588</v>
      </c>
      <c r="F26" s="314">
        <f>IFERROR(VLOOKUP($B26,'a（自動）計算用'!$E$5:$K$115,4,FALSE),"")</f>
        <v>470.10104966984557</v>
      </c>
      <c r="G26" s="316">
        <f>IFERROR(VLOOKUP($B26,'a（自動）計算用'!$E$5:$K$115,7,FALSE),"")</f>
        <v>0.72</v>
      </c>
      <c r="I26" s="326" t="s">
        <v>122</v>
      </c>
      <c r="J26" s="327" t="str">
        <f>IFERROR(入力!C43,"")</f>
        <v/>
      </c>
      <c r="K26" s="328" t="str">
        <f>IF(入力!$C43="","",VLOOKUP($J26,'a（自動）計算用'!$E$5:$V$115,3,FALSE))</f>
        <v/>
      </c>
      <c r="L26" s="329" t="str">
        <f>IFERROR(入力!D43,"")</f>
        <v/>
      </c>
      <c r="M26" s="330" t="str">
        <f>IF(入力!$C43="","",VLOOKUP(J26,'a（自動）計算用'!$E$5:$V$115,2,FALSE))</f>
        <v/>
      </c>
      <c r="N26" s="331" t="str">
        <f>IF(入力!$C43="","",VLOOKUP(J26,'a（自動）計算用'!$E$5:$V$115,4,FALSE))</f>
        <v/>
      </c>
      <c r="O26" s="328" t="str">
        <f>IF(入力!$C43="","",VLOOKUP(J26,'a（自動）計算用'!$E$5:$V$115,5,FALSE))</f>
        <v/>
      </c>
      <c r="P26" s="332" t="str">
        <f>IF(入力!$C43="","",VLOOKUP(J26,'a（自動）計算用'!$E$5:$V$115,7,FALSE))</f>
        <v/>
      </c>
      <c r="Q26" s="330" t="str">
        <f>IF(入力!$C43="","",VLOOKUP(J26,'a（自動）計算用'!$E$5:$V$115,15,FALSE))</f>
        <v/>
      </c>
      <c r="R26" s="333" t="str">
        <f>IF(入力!$C43="","",VLOOKUP(J26,'a（自動）計算用'!$E$5:$V$115,18,FALSE))</f>
        <v/>
      </c>
      <c r="S26" s="330" t="str">
        <f>IF(入力!$C43="","",VLOOKUP(J26,'a（自動）計算用'!$E$5:$V$115,8,FALSE))</f>
        <v/>
      </c>
      <c r="T26" s="334" t="str">
        <f>IF(入力!$C43="","",VLOOKUP(J26,'a（自動）計算用'!$E$5:$V$115,11,FALSE))</f>
        <v/>
      </c>
    </row>
    <row r="27" spans="2:21" s="270" customFormat="1">
      <c r="B27" s="313">
        <v>50</v>
      </c>
      <c r="C27" s="314">
        <f>IFERROR(VLOOKUP($B27,'a（自動）計算用'!$E$5:$K$115,3,FALSE),"")</f>
        <v>20.847057918312622</v>
      </c>
      <c r="D27" s="314">
        <f>IFERROR(VLOOKUP($B27,'a（自動）計算用'!$E$5:$K$115,5,FALSE),"")</f>
        <v>30.267879337195197</v>
      </c>
      <c r="E27" s="315">
        <f>IFERROR(VLOOKUP($B27,'a（自動）計算用'!$E$5:$K$115,2,FALSE),"")</f>
        <v>629.74429918330588</v>
      </c>
      <c r="F27" s="314">
        <f>IFERROR(VLOOKUP($B27,'a（自動）計算用'!$E$5:$K$115,4,FALSE),"")</f>
        <v>460.86316146983432</v>
      </c>
      <c r="G27" s="316">
        <f>IFERROR(VLOOKUP($B27,'a（自動）計算用'!$E$5:$K$115,7,FALSE),"")</f>
        <v>0.65</v>
      </c>
      <c r="I27" s="326" t="s">
        <v>123</v>
      </c>
      <c r="J27" s="327" t="str">
        <f>IFERROR(入力!C44,"")</f>
        <v/>
      </c>
      <c r="K27" s="328" t="str">
        <f>IF(入力!$C44="","",VLOOKUP($J27,'a（自動）計算用'!$E$5:$V$115,3,FALSE))</f>
        <v/>
      </c>
      <c r="L27" s="329" t="str">
        <f>IFERROR(入力!D44,"")</f>
        <v/>
      </c>
      <c r="M27" s="330" t="str">
        <f>IF(入力!$C44="","",VLOOKUP(J27,'a（自動）計算用'!$E$5:$V$115,2,FALSE))</f>
        <v/>
      </c>
      <c r="N27" s="331" t="str">
        <f>IF(入力!$C44="","",VLOOKUP(J27,'a（自動）計算用'!$E$5:$V$115,4,FALSE))</f>
        <v/>
      </c>
      <c r="O27" s="328" t="str">
        <f>IF(入力!$C44="","",VLOOKUP(J27,'a（自動）計算用'!$E$5:$V$115,5,FALSE))</f>
        <v/>
      </c>
      <c r="P27" s="332" t="str">
        <f>IF(入力!$C44="","",VLOOKUP(J27,'a（自動）計算用'!$E$5:$V$115,7,FALSE))</f>
        <v/>
      </c>
      <c r="Q27" s="330" t="str">
        <f>IF(入力!$C44="","",VLOOKUP(J27,'a（自動）計算用'!$E$5:$V$115,15,FALSE))</f>
        <v/>
      </c>
      <c r="R27" s="333" t="str">
        <f>IF(入力!$C44="","",VLOOKUP(J27,'a（自動）計算用'!$E$5:$V$115,18,FALSE))</f>
        <v/>
      </c>
      <c r="S27" s="330" t="str">
        <f>IF(入力!$C44="","",VLOOKUP(J27,'a（自動）計算用'!$E$5:$V$115,8,FALSE))</f>
        <v/>
      </c>
      <c r="T27" s="334" t="str">
        <f>IF(入力!$C44="","",VLOOKUP(J27,'a（自動）計算用'!$E$5:$V$115,11,FALSE))</f>
        <v/>
      </c>
    </row>
    <row r="28" spans="2:21" s="270" customFormat="1">
      <c r="B28" s="313">
        <v>55</v>
      </c>
      <c r="C28" s="314">
        <f>IFERROR(VLOOKUP($B28,'a（自動）計算用'!$E$5:$K$115,3,FALSE),"")</f>
        <v>22.01027880212586</v>
      </c>
      <c r="D28" s="314">
        <f>IFERROR(VLOOKUP($B28,'a（自動）計算用'!$E$5:$K$115,5,FALSE),"")</f>
        <v>31.232093526699039</v>
      </c>
      <c r="E28" s="315">
        <f>IFERROR(VLOOKUP($B28,'a（自動）計算用'!$E$5:$K$115,2,FALSE),"")</f>
        <v>629.74429918330588</v>
      </c>
      <c r="F28" s="314">
        <f>IFERROR(VLOOKUP($B28,'a（自動）計算用'!$E$5:$K$115,4,FALSE),"")</f>
        <v>517.1166017767448</v>
      </c>
      <c r="G28" s="316">
        <f>IFERROR(VLOOKUP($B28,'a（自動）計算用'!$E$5:$K$115,7,FALSE),"")</f>
        <v>0.67</v>
      </c>
      <c r="I28" s="326" t="s">
        <v>124</v>
      </c>
      <c r="J28" s="327" t="str">
        <f>IFERROR(入力!C45,"")</f>
        <v/>
      </c>
      <c r="K28" s="328" t="str">
        <f>IF(入力!$C45="","",VLOOKUP($J28,'a（自動）計算用'!$E$5:$V$115,3,FALSE))</f>
        <v/>
      </c>
      <c r="L28" s="329" t="str">
        <f>IFERROR(入力!D45,"")</f>
        <v/>
      </c>
      <c r="M28" s="330" t="str">
        <f>IF(入力!$C45="","",VLOOKUP(J28,'a（自動）計算用'!$E$5:$V$115,2,FALSE))</f>
        <v/>
      </c>
      <c r="N28" s="331" t="str">
        <f>IF(入力!$C45="","",VLOOKUP(J28,'a（自動）計算用'!$E$5:$V$115,4,FALSE))</f>
        <v/>
      </c>
      <c r="O28" s="328" t="str">
        <f>IF(入力!$C45="","",VLOOKUP(J28,'a（自動）計算用'!$E$5:$V$115,5,FALSE))</f>
        <v/>
      </c>
      <c r="P28" s="332" t="str">
        <f>IF(入力!$C45="","",VLOOKUP(J28,'a（自動）計算用'!$E$5:$V$115,7,FALSE))</f>
        <v/>
      </c>
      <c r="Q28" s="330" t="str">
        <f>IF(入力!$C45="","",VLOOKUP(J28,'a（自動）計算用'!$E$5:$V$115,15,FALSE))</f>
        <v/>
      </c>
      <c r="R28" s="333" t="str">
        <f>IF(入力!$C45="","",VLOOKUP(J28,'a（自動）計算用'!$E$5:$V$115,18,FALSE))</f>
        <v/>
      </c>
      <c r="S28" s="330" t="str">
        <f>IF(入力!$C45="","",VLOOKUP(J28,'a（自動）計算用'!$E$5:$V$115,8,FALSE))</f>
        <v/>
      </c>
      <c r="T28" s="334" t="str">
        <f>IF(入力!$C45="","",VLOOKUP(J28,'a（自動）計算用'!$E$5:$V$115,11,FALSE))</f>
        <v/>
      </c>
    </row>
    <row r="29" spans="2:21" s="270" customFormat="1">
      <c r="B29" s="313">
        <v>60</v>
      </c>
      <c r="C29" s="314">
        <f>IFERROR(VLOOKUP($B29,'a（自動）計算用'!$E$5:$K$115,3,FALSE),"")</f>
        <v>23.079608727449379</v>
      </c>
      <c r="D29" s="314">
        <f>IFERROR(VLOOKUP($B29,'a（自動）計算用'!$E$5:$K$115,5,FALSE),"")</f>
        <v>32.080410287255276</v>
      </c>
      <c r="E29" s="315">
        <f>IFERROR(VLOOKUP($B29,'a（自動）計算用'!$E$5:$K$115,2,FALSE),"")</f>
        <v>629.74429918330588</v>
      </c>
      <c r="F29" s="314">
        <f>IFERROR(VLOOKUP($B29,'a（自動）計算用'!$E$5:$K$115,4,FALSE),"")</f>
        <v>571.21676442979719</v>
      </c>
      <c r="G29" s="316">
        <f>IFERROR(VLOOKUP($B29,'a（自動）計算用'!$E$5:$K$115,7,FALSE),"")</f>
        <v>0.69</v>
      </c>
      <c r="I29" s="326" t="s">
        <v>125</v>
      </c>
      <c r="J29" s="327" t="str">
        <f>IFERROR(入力!C46,"")</f>
        <v/>
      </c>
      <c r="K29" s="328" t="str">
        <f>IF(入力!$C46="","",VLOOKUP($J29,'a（自動）計算用'!$E$5:$V$115,3,FALSE))</f>
        <v/>
      </c>
      <c r="L29" s="329" t="str">
        <f>IFERROR(入力!D46,"")</f>
        <v/>
      </c>
      <c r="M29" s="330" t="str">
        <f>IF(入力!$C46="","",VLOOKUP(J29,'a（自動）計算用'!$E$5:$V$115,2,FALSE))</f>
        <v/>
      </c>
      <c r="N29" s="331" t="str">
        <f>IF(入力!$C46="","",VLOOKUP(J29,'a（自動）計算用'!$E$5:$V$115,4,FALSE))</f>
        <v/>
      </c>
      <c r="O29" s="328" t="str">
        <f>IF(入力!$C46="","",VLOOKUP(J29,'a（自動）計算用'!$E$5:$V$115,5,FALSE))</f>
        <v/>
      </c>
      <c r="P29" s="332" t="str">
        <f>IF(入力!$C46="","",VLOOKUP(J29,'a（自動）計算用'!$E$5:$V$115,7,FALSE))</f>
        <v/>
      </c>
      <c r="Q29" s="330" t="str">
        <f>IF(入力!$C46="","",VLOOKUP(J29,'a（自動）計算用'!$E$5:$V$115,15,FALSE))</f>
        <v/>
      </c>
      <c r="R29" s="333" t="str">
        <f>IF(入力!$C46="","",VLOOKUP(J29,'a（自動）計算用'!$E$5:$V$115,18,FALSE))</f>
        <v/>
      </c>
      <c r="S29" s="330" t="str">
        <f>IF(入力!$C46="","",VLOOKUP(J29,'a（自動）計算用'!$E$5:$V$115,8,FALSE))</f>
        <v/>
      </c>
      <c r="T29" s="334" t="str">
        <f>IF(入力!$C46="","",VLOOKUP(J29,'a（自動）計算用'!$E$5:$V$115,11,FALSE))</f>
        <v/>
      </c>
    </row>
    <row r="30" spans="2:21" s="270" customFormat="1">
      <c r="B30" s="313">
        <v>65</v>
      </c>
      <c r="C30" s="314">
        <f>IFERROR(VLOOKUP($B30,'a（自動）計算用'!$E$5:$K$115,3,FALSE),"")</f>
        <v>24.062004667559098</v>
      </c>
      <c r="D30" s="314">
        <f>IFERROR(VLOOKUP($B30,'a（自動）計算用'!$E$5:$K$115,5,FALSE),"")</f>
        <v>32.829718901864226</v>
      </c>
      <c r="E30" s="315">
        <f>IFERROR(VLOOKUP($B30,'a（自動）計算用'!$E$5:$K$115,2,FALSE),"")</f>
        <v>629.74429918330588</v>
      </c>
      <c r="F30" s="314">
        <f>IFERROR(VLOOKUP($B30,'a（自動）計算用'!$E$5:$K$115,4,FALSE),"")</f>
        <v>622.86805323436272</v>
      </c>
      <c r="G30" s="316">
        <f>IFERROR(VLOOKUP($B30,'a（自動）計算用'!$E$5:$K$115,7,FALSE),"")</f>
        <v>0.71</v>
      </c>
      <c r="I30" s="335" t="s">
        <v>126</v>
      </c>
      <c r="J30" s="336" t="str">
        <f>IFERROR(入力!C47,"")</f>
        <v/>
      </c>
      <c r="K30" s="337" t="str">
        <f>IF(入力!$C47="","",VLOOKUP($J30,'a（自動）計算用'!$E$5:$V$115,3,FALSE))</f>
        <v/>
      </c>
      <c r="L30" s="338" t="str">
        <f>IFERROR(入力!D47,"")</f>
        <v/>
      </c>
      <c r="M30" s="339" t="str">
        <f>IF(入力!$C47="","",VLOOKUP(J30,'a（自動）計算用'!$E$5:$V$115,2,FALSE))</f>
        <v/>
      </c>
      <c r="N30" s="340" t="str">
        <f>IF(入力!$C47="","",VLOOKUP(J30,'a（自動）計算用'!$E$5:$V$115,4,FALSE))</f>
        <v/>
      </c>
      <c r="O30" s="337" t="str">
        <f>IF(入力!$C47="","",VLOOKUP(J30,'a（自動）計算用'!$E$5:$V$115,5,FALSE))</f>
        <v/>
      </c>
      <c r="P30" s="341" t="str">
        <f>IF(入力!$C47="","",VLOOKUP(J30,'a（自動）計算用'!$E$5:$V$115,7,FALSE))</f>
        <v/>
      </c>
      <c r="Q30" s="339" t="str">
        <f>IF(入力!$C47="","",VLOOKUP(J30,'a（自動）計算用'!$E$5:$V$115,15,FALSE))</f>
        <v/>
      </c>
      <c r="R30" s="342" t="str">
        <f>IF(入力!$C47="","",VLOOKUP(J30,'a（自動）計算用'!$E$5:$V$115,18,FALSE))</f>
        <v/>
      </c>
      <c r="S30" s="339" t="str">
        <f>IF(入力!$C47="","",VLOOKUP(J30,'a（自動）計算用'!$E$5:$V$115,8,FALSE))</f>
        <v/>
      </c>
      <c r="T30" s="343" t="str">
        <f>IF(入力!$C47="","",VLOOKUP(J30,'a（自動）計算用'!$E$5:$V$115,11,FALSE))</f>
        <v/>
      </c>
    </row>
    <row r="31" spans="2:21" s="270" customFormat="1">
      <c r="B31" s="313">
        <v>70</v>
      </c>
      <c r="C31" s="314">
        <f>IFERROR(VLOOKUP($B31,'a（自動）計算用'!$E$5:$K$115,3,FALSE),"")</f>
        <v>24.963775093944498</v>
      </c>
      <c r="D31" s="314">
        <f>IFERROR(VLOOKUP($B31,'a（自動）計算用'!$E$5:$K$115,5,FALSE),"")</f>
        <v>33.493707057907173</v>
      </c>
      <c r="E31" s="315">
        <f>IFERROR(VLOOKUP($B31,'a（自動）計算用'!$E$5:$K$115,2,FALSE),"")</f>
        <v>629.74429918330588</v>
      </c>
      <c r="F31" s="314">
        <f>IFERROR(VLOOKUP($B31,'a（自動）計算用'!$E$5:$K$115,4,FALSE),"")</f>
        <v>671.87424302319732</v>
      </c>
      <c r="G31" s="316">
        <f>IFERROR(VLOOKUP($B31,'a（自動）計算用'!$E$5:$K$115,7,FALSE),"")</f>
        <v>0.73</v>
      </c>
      <c r="I31" s="344" t="s">
        <v>139</v>
      </c>
      <c r="J31" s="345">
        <f>IF(入力!C25="",MAX(J21:J30),入力!C25)</f>
        <v>120</v>
      </c>
      <c r="K31" s="346">
        <f>IF(入力!$C48="","",VLOOKUP(J31,'a（自動）計算用'!$E$5:$V$115,3,FALSE))</f>
        <v>30.64934777432801</v>
      </c>
      <c r="L31" s="347"/>
      <c r="M31" s="348">
        <f>IF(入力!$C48="","",VLOOKUP(J31,'a（自動）計算用'!$E$5:$V$115,2,FALSE))</f>
        <v>459.74429918330588</v>
      </c>
      <c r="N31" s="349">
        <f>IF(入力!$C48="","",VLOOKUP(J31,'a（自動）計算用'!$E$5:$V$115,4,FALSE))</f>
        <v>887.47080859516916</v>
      </c>
      <c r="O31" s="346">
        <f>IF(入力!$C48="","",VLOOKUP(J31,'a（自動）計算用'!$E$5:$V$115,5,FALSE))</f>
        <v>41.081095642073592</v>
      </c>
      <c r="P31" s="350"/>
      <c r="Q31" s="351"/>
      <c r="R31" s="352"/>
      <c r="S31" s="353" t="s">
        <v>224</v>
      </c>
      <c r="T31" s="354">
        <f>SUM(T21:T30)</f>
        <v>295.51656271598887</v>
      </c>
    </row>
    <row r="32" spans="2:21" s="270" customFormat="1">
      <c r="B32" s="313">
        <v>75</v>
      </c>
      <c r="C32" s="314">
        <f>IFERROR(VLOOKUP($B32,'a（自動）計算用'!$E$5:$K$115,3,FALSE),"")</f>
        <v>25.790697623631363</v>
      </c>
      <c r="D32" s="314">
        <f>IFERROR(VLOOKUP($B32,'a（自動）計算用'!$E$5:$K$115,5,FALSE),"")</f>
        <v>34.083615408031037</v>
      </c>
      <c r="E32" s="315">
        <f>IFERROR(VLOOKUP($B32,'a（自動）計算用'!$E$5:$K$115,2,FALSE),"")</f>
        <v>629.74429918330588</v>
      </c>
      <c r="F32" s="314">
        <f>IFERROR(VLOOKUP($B32,'a（自動）計算用'!$E$5:$K$115,4,FALSE),"")</f>
        <v>718.11729771467094</v>
      </c>
      <c r="G32" s="316">
        <f>IFERROR(VLOOKUP($B32,'a（自動）計算用'!$E$5:$K$115,7,FALSE),"")</f>
        <v>0.74</v>
      </c>
      <c r="I32" s="418"/>
      <c r="J32" s="422" t="str">
        <f>CONCATENATE(" ",J31,"年生",C7,"の時の主伐材積：",ROUND(N31*入力!C12,0),"㎥","、間伐材積：",ROUND(T31*入力!$C$12,0),"㎥")</f>
        <v xml:space="preserve"> 120年生　1haの時の主伐材積：887㎥、間伐材積：296㎥</v>
      </c>
      <c r="K32" s="422"/>
      <c r="L32" s="422"/>
      <c r="M32" s="422"/>
      <c r="N32" s="422"/>
      <c r="O32" s="422"/>
      <c r="P32" s="422"/>
      <c r="Q32" s="422"/>
      <c r="R32" s="422"/>
      <c r="S32" s="422"/>
      <c r="T32" s="422"/>
      <c r="U32" s="355"/>
    </row>
    <row r="33" spans="1:7" s="270" customFormat="1">
      <c r="B33" s="313">
        <v>80</v>
      </c>
      <c r="C33" s="314">
        <f>IFERROR(VLOOKUP($B33,'a（自動）計算用'!$E$5:$K$115,3,FALSE),"")</f>
        <v>26.548117587714231</v>
      </c>
      <c r="D33" s="314">
        <f>IFERROR(VLOOKUP($B33,'a（自動）計算用'!$E$5:$K$115,5,FALSE),"")</f>
        <v>37.902385842542735</v>
      </c>
      <c r="E33" s="315">
        <f>IFERROR(VLOOKUP($B33,'a（自動）計算用'!$E$5:$K$115,2,FALSE),"")</f>
        <v>459.74429918330588</v>
      </c>
      <c r="F33" s="314">
        <f>IFERROR(VLOOKUP($B33,'a（自動）計算用'!$E$5:$K$115,4,FALSE),"")</f>
        <v>656.819717727088</v>
      </c>
      <c r="G33" s="316">
        <f>IFERROR(VLOOKUP($B33,'a（自動）計算用'!$E$5:$K$115,7,FALSE),"")</f>
        <v>0.65</v>
      </c>
    </row>
    <row r="34" spans="1:7" s="270" customFormat="1">
      <c r="B34" s="313">
        <v>85</v>
      </c>
      <c r="C34" s="314">
        <f>IFERROR(VLOOKUP($B34,'a（自動）計算用'!$E$5:$K$115,3,FALSE),"")</f>
        <v>27.241026043485697</v>
      </c>
      <c r="D34" s="314">
        <f>IFERROR(VLOOKUP($B34,'a（自動）計算用'!$E$5:$K$115,5,FALSE),"")</f>
        <v>38.468157660613244</v>
      </c>
      <c r="E34" s="315">
        <f>IFERROR(VLOOKUP($B34,'a（自動）計算用'!$E$5:$K$115,2,FALSE),"")</f>
        <v>459.74429918330588</v>
      </c>
      <c r="F34" s="314">
        <f>IFERROR(VLOOKUP($B34,'a（自動）計算用'!$E$5:$K$115,4,FALSE),"")</f>
        <v>693.73967728305558</v>
      </c>
      <c r="G34" s="316">
        <f>IFERROR(VLOOKUP($B34,'a（自動）計算用'!$E$5:$K$115,7,FALSE),"")</f>
        <v>0.66</v>
      </c>
    </row>
    <row r="35" spans="1:7" s="270" customFormat="1">
      <c r="B35" s="313">
        <v>90</v>
      </c>
      <c r="C35" s="314">
        <f>IFERROR(VLOOKUP($B35,'a（自動）計算用'!$E$5:$K$115,3,FALSE),"")</f>
        <v>27.87411762618132</v>
      </c>
      <c r="D35" s="314">
        <f>IFERROR(VLOOKUP($B35,'a（自動）計算用'!$E$5:$K$115,5,FALSE),"")</f>
        <v>38.974401762461959</v>
      </c>
      <c r="E35" s="315">
        <f>IFERROR(VLOOKUP($B35,'a（自動）計算用'!$E$5:$K$115,2,FALSE),"")</f>
        <v>459.74429918330588</v>
      </c>
      <c r="F35" s="314">
        <f>IFERROR(VLOOKUP($B35,'a（自動）計算用'!$E$5:$K$115,4,FALSE),"")</f>
        <v>728.2174484405748</v>
      </c>
      <c r="G35" s="316">
        <f>IFERROR(VLOOKUP($B35,'a（自動）計算用'!$E$5:$K$115,7,FALSE),"")</f>
        <v>0.67</v>
      </c>
    </row>
    <row r="36" spans="1:7" s="270" customFormat="1">
      <c r="B36" s="313">
        <v>95</v>
      </c>
      <c r="C36" s="314">
        <f>IFERROR(VLOOKUP($B36,'a（自動）計算用'!$E$5:$K$115,3,FALSE),"")</f>
        <v>28.451830248537068</v>
      </c>
      <c r="D36" s="314">
        <f>IFERROR(VLOOKUP($B36,'a（自動）計算用'!$E$5:$K$115,5,FALSE),"")</f>
        <v>39.427739705926179</v>
      </c>
      <c r="E36" s="315">
        <f>IFERROR(VLOOKUP($B36,'a（自動）計算用'!$E$5:$K$115,2,FALSE),"")</f>
        <v>459.74429918330588</v>
      </c>
      <c r="F36" s="314">
        <f>IFERROR(VLOOKUP($B36,'a（自動）計算用'!$E$5:$K$115,4,FALSE),"")</f>
        <v>760.29038817417654</v>
      </c>
      <c r="G36" s="316">
        <f>IFERROR(VLOOKUP($B36,'a（自動）計算用'!$E$5:$K$115,7,FALSE),"")</f>
        <v>0.68</v>
      </c>
    </row>
    <row r="37" spans="1:7" s="270" customFormat="1">
      <c r="B37" s="313">
        <v>100</v>
      </c>
      <c r="C37" s="314">
        <f>IFERROR(VLOOKUP($B37,'a（自動）計算用'!$E$5:$K$115,3,FALSE),"")</f>
        <v>28.978369774214112</v>
      </c>
      <c r="D37" s="314">
        <f>IFERROR(VLOOKUP($B37,'a（自動）計算用'!$E$5:$K$115,5,FALSE),"")</f>
        <v>39.833959259424027</v>
      </c>
      <c r="E37" s="315">
        <f>IFERROR(VLOOKUP($B37,'a（自動）計算用'!$E$5:$K$115,2,FALSE),"")</f>
        <v>459.74429918330588</v>
      </c>
      <c r="F37" s="314">
        <f>IFERROR(VLOOKUP($B37,'a（自動）計算用'!$E$5:$K$115,4,FALSE),"")</f>
        <v>790.02303905113808</v>
      </c>
      <c r="G37" s="316">
        <f>IFERROR(VLOOKUP($B37,'a（自動）計算用'!$E$5:$K$115,7,FALSE),"")</f>
        <v>0.69</v>
      </c>
    </row>
    <row r="38" spans="1:7" s="270" customFormat="1">
      <c r="B38" s="313">
        <v>105</v>
      </c>
      <c r="C38" s="314">
        <f>IFERROR(VLOOKUP($B38,'a（自動）計算用'!$E$5:$K$115,3,FALSE),"")</f>
        <v>29.45772332830634</v>
      </c>
      <c r="D38" s="314">
        <f>IFERROR(VLOOKUP($B38,'a（自動）計算用'!$E$5:$K$115,5,FALSE),"")</f>
        <v>40.198151514287055</v>
      </c>
      <c r="E38" s="315">
        <f>IFERROR(VLOOKUP($B38,'a（自動）計算用'!$E$5:$K$115,2,FALSE),"")</f>
        <v>459.74429918330588</v>
      </c>
      <c r="F38" s="314">
        <f>IFERROR(VLOOKUP($B38,'a（自動）計算用'!$E$5:$K$115,4,FALSE),"")</f>
        <v>817.50103122161022</v>
      </c>
      <c r="G38" s="316">
        <f>IFERROR(VLOOKUP($B38,'a（自動）計算用'!$E$5:$K$115,7,FALSE),"")</f>
        <v>0.7</v>
      </c>
    </row>
    <row r="39" spans="1:7" s="270" customFormat="1">
      <c r="B39" s="313">
        <v>110</v>
      </c>
      <c r="C39" s="314">
        <f>IFERROR(VLOOKUP($B39,'a（自動）計算用'!$E$5:$K$115,3,FALSE),"")</f>
        <v>29.893664909854724</v>
      </c>
      <c r="D39" s="314">
        <f>IFERROR(VLOOKUP($B39,'a（自動）計算用'!$E$5:$K$115,5,FALSE),"")</f>
        <v>40.524816804805361</v>
      </c>
      <c r="E39" s="315">
        <f>IFERROR(VLOOKUP($B39,'a（自動）計算用'!$E$5:$K$115,2,FALSE),"")</f>
        <v>459.74429918330588</v>
      </c>
      <c r="F39" s="314">
        <f>IFERROR(VLOOKUP($B39,'a（自動）計算用'!$E$5:$K$115,4,FALSE),"")</f>
        <v>842.82567895425041</v>
      </c>
      <c r="G39" s="316">
        <f>IFERROR(VLOOKUP($B39,'a（自動）計算用'!$E$5:$K$115,7,FALSE),"")</f>
        <v>0.71</v>
      </c>
    </row>
    <row r="40" spans="1:7" s="270" customFormat="1">
      <c r="B40" s="313">
        <v>115</v>
      </c>
      <c r="C40" s="314">
        <f>IFERROR(VLOOKUP($B40,'a（自動）計算用'!$E$5:$K$115,3,FALSE),"")</f>
        <v>30.2897565693941</v>
      </c>
      <c r="D40" s="314">
        <f>IFERROR(VLOOKUP($B40,'a（自動）計算用'!$E$5:$K$115,5,FALSE),"")</f>
        <v>40.817947756973346</v>
      </c>
      <c r="E40" s="315">
        <f>IFERROR(VLOOKUP($B40,'a（自動）計算用'!$E$5:$K$115,2,FALSE),"")</f>
        <v>459.74429918330588</v>
      </c>
      <c r="F40" s="314">
        <f>IFERROR(VLOOKUP($B40,'a（自動）計算用'!$E$5:$K$115,4,FALSE),"")</f>
        <v>866.1092372521548</v>
      </c>
      <c r="G40" s="316">
        <f>IFERROR(VLOOKUP($B40,'a（自動）計算用'!$E$5:$K$115,7,FALSE),"")</f>
        <v>0.71</v>
      </c>
    </row>
    <row r="41" spans="1:7" s="270" customFormat="1">
      <c r="B41" s="356">
        <v>120</v>
      </c>
      <c r="C41" s="357">
        <f>IFERROR(VLOOKUP($B41,'a（自動）計算用'!$E$5:$K$115,3,FALSE),"")</f>
        <v>30.64934777432801</v>
      </c>
      <c r="D41" s="357">
        <f>IFERROR(VLOOKUP($B41,'a（自動）計算用'!$E$5:$K$115,5,FALSE),"")</f>
        <v>41.081095642073592</v>
      </c>
      <c r="E41" s="358">
        <f>IFERROR(VLOOKUP($B41,'a（自動）計算用'!$E$5:$K$115,2,FALSE),"")</f>
        <v>459.74429918330588</v>
      </c>
      <c r="F41" s="357">
        <f>IFERROR(VLOOKUP($B41,'a（自動）計算用'!$E$5:$K$115,4,FALSE),"")</f>
        <v>887.47080859516916</v>
      </c>
      <c r="G41" s="359">
        <f>IFERROR(VLOOKUP($B41,'a（自動）計算用'!$E$5:$K$115,7,FALSE),"")</f>
        <v>0.72</v>
      </c>
    </row>
    <row r="42" spans="1:7" s="365" customFormat="1">
      <c r="A42" s="360" t="s">
        <v>223</v>
      </c>
      <c r="B42" s="361">
        <f>入力!C25</f>
        <v>120</v>
      </c>
      <c r="C42" s="362">
        <f>IFERROR(VLOOKUP($B42,'a（自動）計算用'!$E$5:$K$115,3,FALSE),"")</f>
        <v>30.64934777432801</v>
      </c>
      <c r="D42" s="362">
        <f>IFERROR(VLOOKUP($B42,'a（自動）計算用'!$E$5:$K$115,5,FALSE),"")</f>
        <v>41.081095642073592</v>
      </c>
      <c r="E42" s="363">
        <f>IFERROR(VLOOKUP($B42,'a（自動）計算用'!$E$5:$K$115,2,FALSE),"")</f>
        <v>459.74429918330588</v>
      </c>
      <c r="F42" s="362">
        <f>IFERROR(VLOOKUP($B42,'a（自動）計算用'!$E$5:$K$115,4,FALSE),"")</f>
        <v>887.47080859516916</v>
      </c>
      <c r="G42" s="364">
        <f>IFERROR(VLOOKUP($B42,'a（自動）計算用'!$E$5:$K$115,7,FALSE),"")</f>
        <v>0.72</v>
      </c>
    </row>
    <row r="43" spans="1:7" s="365" customFormat="1">
      <c r="A43" s="366"/>
      <c r="B43" s="367"/>
      <c r="C43" s="368"/>
      <c r="D43" s="368"/>
      <c r="E43" s="369"/>
      <c r="F43" s="368"/>
      <c r="G43" s="370"/>
    </row>
    <row r="44" spans="1:7" s="365" customFormat="1">
      <c r="A44" s="366"/>
      <c r="B44" s="367"/>
      <c r="C44" s="368"/>
      <c r="D44" s="368"/>
      <c r="E44" s="369"/>
      <c r="F44" s="368"/>
      <c r="G44" s="370"/>
    </row>
    <row r="45" spans="1:7" s="365" customFormat="1">
      <c r="A45" s="366"/>
      <c r="B45" s="367"/>
      <c r="C45" s="368"/>
      <c r="D45" s="368"/>
      <c r="E45" s="369"/>
      <c r="F45" s="368"/>
      <c r="G45" s="370"/>
    </row>
  </sheetData>
  <sheetProtection password="F089" sheet="1" objects="1" scenarios="1"/>
  <mergeCells count="11">
    <mergeCell ref="J32:T32"/>
    <mergeCell ref="M17:P17"/>
    <mergeCell ref="S17:T17"/>
    <mergeCell ref="Q17:R17"/>
    <mergeCell ref="A1:T1"/>
    <mergeCell ref="S2:T2"/>
    <mergeCell ref="L11:N11"/>
    <mergeCell ref="J11:J12"/>
    <mergeCell ref="K11:K12"/>
    <mergeCell ref="C5:G5"/>
    <mergeCell ref="C6:G6"/>
  </mergeCells>
  <phoneticPr fontId="1"/>
  <printOptions horizontalCentered="1" verticalCentered="1"/>
  <pageMargins left="0.70866141732283472" right="0.70866141732283472" top="0.74803149606299213" bottom="0.74803149606299213" header="0.31496062992125984" footer="0.31496062992125984"/>
  <pageSetup paperSize="9" scale="95" orientation="landscape" r:id="rId1"/>
  <ignoredErrors>
    <ignoredError sqref="S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L117"/>
  <sheetViews>
    <sheetView zoomScaleNormal="100" zoomScaleSheetLayoutView="100" workbookViewId="0">
      <pane ySplit="6" topLeftCell="A7" activePane="bottomLeft" state="frozen"/>
      <selection activeCell="J32" sqref="J32:T32"/>
      <selection pane="bottomLeft" sqref="A1:C2"/>
    </sheetView>
  </sheetViews>
  <sheetFormatPr defaultRowHeight="12"/>
  <cols>
    <col min="1" max="12" width="10.625" style="268" customWidth="1"/>
    <col min="13" max="16384" width="9" style="227"/>
  </cols>
  <sheetData>
    <row r="1" spans="1:12" ht="13.5" customHeight="1">
      <c r="A1" s="434" t="s">
        <v>262</v>
      </c>
      <c r="B1" s="435"/>
      <c r="C1" s="436"/>
      <c r="E1" s="444" t="str">
        <f>'a（自動）計算用'!B1</f>
        <v>樹種</v>
      </c>
      <c r="F1" s="289" t="s">
        <v>1</v>
      </c>
      <c r="G1" s="289" t="s">
        <v>241</v>
      </c>
      <c r="H1" s="432" t="s">
        <v>0</v>
      </c>
      <c r="I1" s="426" t="s">
        <v>67</v>
      </c>
      <c r="J1" s="427"/>
      <c r="K1" s="428"/>
      <c r="L1" s="380" t="s">
        <v>70</v>
      </c>
    </row>
    <row r="2" spans="1:12" ht="13.5" customHeight="1">
      <c r="A2" s="437"/>
      <c r="B2" s="438"/>
      <c r="C2" s="439"/>
      <c r="E2" s="445"/>
      <c r="F2" s="305" t="s">
        <v>252</v>
      </c>
      <c r="G2" s="305" t="s">
        <v>252</v>
      </c>
      <c r="H2" s="433"/>
      <c r="I2" s="279" t="s">
        <v>238</v>
      </c>
      <c r="J2" s="280" t="s">
        <v>236</v>
      </c>
      <c r="K2" s="281" t="s">
        <v>237</v>
      </c>
      <c r="L2" s="381" t="s">
        <v>253</v>
      </c>
    </row>
    <row r="3" spans="1:12" ht="13.5" customHeight="1">
      <c r="E3" s="382" t="str">
        <f>'a（自動）計算用'!B2</f>
        <v>ヒノキ</v>
      </c>
      <c r="F3" s="382">
        <f>入力!C17</f>
        <v>10</v>
      </c>
      <c r="G3" s="382">
        <f>入力!C25</f>
        <v>120</v>
      </c>
      <c r="H3" s="278">
        <f>入力!C24</f>
        <v>1.48</v>
      </c>
      <c r="I3" s="282" t="s">
        <v>235</v>
      </c>
      <c r="J3" s="283">
        <f>入力!C32</f>
        <v>0.75</v>
      </c>
      <c r="K3" s="284">
        <f>入力!C33</f>
        <v>0.65</v>
      </c>
      <c r="L3" s="383">
        <f>入力!C26</f>
        <v>0</v>
      </c>
    </row>
    <row r="4" spans="1:12" ht="13.5" customHeight="1"/>
    <row r="5" spans="1:12" ht="13.5" customHeight="1">
      <c r="A5" s="289" t="s">
        <v>1</v>
      </c>
      <c r="B5" s="289" t="s">
        <v>2</v>
      </c>
      <c r="C5" s="289" t="s">
        <v>3</v>
      </c>
      <c r="D5" s="289" t="s">
        <v>68</v>
      </c>
      <c r="E5" s="289" t="s">
        <v>211</v>
      </c>
      <c r="F5" s="289" t="s">
        <v>210</v>
      </c>
      <c r="G5" s="440" t="s">
        <v>32</v>
      </c>
      <c r="H5" s="289" t="s">
        <v>112</v>
      </c>
      <c r="I5" s="442" t="s">
        <v>78</v>
      </c>
      <c r="J5" s="289" t="s">
        <v>254</v>
      </c>
      <c r="K5" s="384" t="s">
        <v>71</v>
      </c>
      <c r="L5" s="440" t="s">
        <v>142</v>
      </c>
    </row>
    <row r="6" spans="1:12" ht="13.5" customHeight="1">
      <c r="A6" s="295" t="s">
        <v>252</v>
      </c>
      <c r="B6" s="295" t="s">
        <v>255</v>
      </c>
      <c r="C6" s="295" t="s">
        <v>256</v>
      </c>
      <c r="D6" s="295" t="s">
        <v>257</v>
      </c>
      <c r="E6" s="295" t="s">
        <v>258</v>
      </c>
      <c r="F6" s="295" t="s">
        <v>259</v>
      </c>
      <c r="G6" s="441"/>
      <c r="H6" s="295" t="s">
        <v>257</v>
      </c>
      <c r="I6" s="443"/>
      <c r="J6" s="295" t="s">
        <v>259</v>
      </c>
      <c r="K6" s="295" t="s">
        <v>257</v>
      </c>
      <c r="L6" s="441"/>
    </row>
    <row r="7" spans="1:12" ht="13.5" customHeight="1">
      <c r="A7" s="385">
        <v>10</v>
      </c>
      <c r="B7" s="386">
        <f>IFERROR('a（自動）計算用'!G5,"")</f>
        <v>7.0000095592428133</v>
      </c>
      <c r="C7" s="386">
        <f>IFERROR('a（自動）計算用'!I5,"")</f>
        <v>10.864690484458675</v>
      </c>
      <c r="D7" s="387">
        <f>IFERROR('a（自動）計算用'!F5,"")</f>
        <v>2400</v>
      </c>
      <c r="E7" s="388">
        <f>IFERROR('a（自動）計算用'!J5,"")</f>
        <v>3.7073079039887553E-2</v>
      </c>
      <c r="F7" s="386">
        <f>IFERROR('a（自動）計算用'!H5,"")</f>
        <v>88.975389695730129</v>
      </c>
      <c r="G7" s="388">
        <f>IFERROR('a（自動）計算用'!K5,"")</f>
        <v>0.6</v>
      </c>
      <c r="H7" s="387">
        <f>IFERROR('a（自動）計算用'!L5,"")</f>
        <v>0</v>
      </c>
      <c r="I7" s="389">
        <f>IFERROR('a（自動）計算用'!M5,"")</f>
        <v>0</v>
      </c>
      <c r="J7" s="386">
        <f>IFERROR('a（自動）計算用'!O5,"")</f>
        <v>0</v>
      </c>
      <c r="K7" s="387">
        <f>IFERROR('a（自動）計算用'!S5,"")</f>
        <v>2400</v>
      </c>
      <c r="L7" s="388">
        <f>IFERROR('a（自動）計算用'!V5,"")</f>
        <v>0.60125823799861267</v>
      </c>
    </row>
    <row r="8" spans="1:12" ht="13.5" customHeight="1">
      <c r="A8" s="385">
        <v>11</v>
      </c>
      <c r="B8" s="386">
        <f>IFERROR('a（自動）計算用'!G6,"")</f>
        <v>7.4740634865990856</v>
      </c>
      <c r="C8" s="386">
        <f>IFERROR('a（自動）計算用'!I6,"")</f>
        <v>11.322555469157775</v>
      </c>
      <c r="D8" s="387">
        <f>IFERROR('a（自動）計算用'!F6,"")</f>
        <v>2400</v>
      </c>
      <c r="E8" s="388">
        <f>IFERROR('a（自動）計算用'!J6,"")</f>
        <v>4.2737684152075316E-2</v>
      </c>
      <c r="F8" s="386">
        <f>IFERROR('a（自動）計算用'!H6,"")</f>
        <v>102.57044196498076</v>
      </c>
      <c r="G8" s="388">
        <f>IFERROR('a（自動）計算用'!K6,"")</f>
        <v>0.63</v>
      </c>
      <c r="H8" s="387">
        <f>IFERROR('a（自動）計算用'!L6,"")</f>
        <v>0</v>
      </c>
      <c r="I8" s="389">
        <f>IFERROR('a（自動）計算用'!M6,"")</f>
        <v>0</v>
      </c>
      <c r="J8" s="386">
        <f>IFERROR('a（自動）計算用'!O6,"")</f>
        <v>0</v>
      </c>
      <c r="K8" s="387">
        <f>IFERROR('a（自動）計算用'!S6,"")</f>
        <v>2400</v>
      </c>
      <c r="L8" s="388">
        <f>IFERROR('a（自動）計算用'!V6,"")</f>
        <v>0.63098882863954608</v>
      </c>
    </row>
    <row r="9" spans="1:12" ht="13.5" customHeight="1">
      <c r="A9" s="385">
        <v>12</v>
      </c>
      <c r="B9" s="386">
        <f>IFERROR('a（自動）計算用'!G7,"")</f>
        <v>7.9399071379734512</v>
      </c>
      <c r="C9" s="386">
        <f>IFERROR('a（自動）計算用'!I7,"")</f>
        <v>11.7854501478361</v>
      </c>
      <c r="D9" s="387">
        <f>IFERROR('a（自動）計算用'!F7,"")</f>
        <v>2375.1962130648176</v>
      </c>
      <c r="E9" s="388">
        <f>IFERROR('a（自動）計算用'!J7,"")</f>
        <v>4.8891916971334375E-2</v>
      </c>
      <c r="F9" s="386">
        <f>IFERROR('a（自動）計算用'!H7,"")</f>
        <v>116.12789603979289</v>
      </c>
      <c r="G9" s="388">
        <f>IFERROR('a（自動）計算用'!K7,"")</f>
        <v>0.65</v>
      </c>
      <c r="H9" s="387">
        <f>IFERROR('a（自動）計算用'!L7,"")</f>
        <v>0</v>
      </c>
      <c r="I9" s="389">
        <f>IFERROR('a（自動）計算用'!M7,"")</f>
        <v>0</v>
      </c>
      <c r="J9" s="386">
        <f>IFERROR('a（自動）計算用'!O7,"")</f>
        <v>0</v>
      </c>
      <c r="K9" s="387">
        <f>IFERROR('a（自動）計算用'!S7,"")</f>
        <v>2375.1962130648176</v>
      </c>
      <c r="L9" s="388">
        <f>IFERROR('a（自動）計算用'!V7,"")</f>
        <v>0.65508410705954601</v>
      </c>
    </row>
    <row r="10" spans="1:12" ht="13.5" customHeight="1">
      <c r="A10" s="385">
        <v>13</v>
      </c>
      <c r="B10" s="386">
        <f>IFERROR('a（自動）計算用'!G8,"")</f>
        <v>8.3976980853352572</v>
      </c>
      <c r="C10" s="386">
        <f>IFERROR('a（自動）計算用'!I8,"")</f>
        <v>12.210407353713777</v>
      </c>
      <c r="D10" s="387">
        <f>IFERROR('a（自動）計算用'!F8,"")</f>
        <v>2360.4773446417462</v>
      </c>
      <c r="E10" s="388">
        <f>IFERROR('a（自動）計算用'!J8,"")</f>
        <v>5.5226752328492258E-2</v>
      </c>
      <c r="F10" s="386">
        <f>IFERROR('a（自動）計算用'!H8,"")</f>
        <v>130.36149768954678</v>
      </c>
      <c r="G10" s="388">
        <f>IFERROR('a（自動）計算用'!K8,"")</f>
        <v>0.67</v>
      </c>
      <c r="H10" s="387">
        <f>IFERROR('a（自動）計算用'!L8,"")</f>
        <v>0</v>
      </c>
      <c r="I10" s="389">
        <f>IFERROR('a（自動）計算用'!M8,"")</f>
        <v>0</v>
      </c>
      <c r="J10" s="386">
        <f>IFERROR('a（自動）計算用'!O8,"")</f>
        <v>0</v>
      </c>
      <c r="K10" s="387">
        <f>IFERROR('a（自動）計算用'!S8,"")</f>
        <v>2360.4773446417462</v>
      </c>
      <c r="L10" s="388">
        <f>IFERROR('a（自動）計算用'!V8,"")</f>
        <v>0.67860045290781412</v>
      </c>
    </row>
    <row r="11" spans="1:12" ht="13.5" customHeight="1">
      <c r="A11" s="385">
        <v>14</v>
      </c>
      <c r="B11" s="386">
        <f>IFERROR('a（自動）計算用'!G9,"")</f>
        <v>8.8475906374783975</v>
      </c>
      <c r="C11" s="386">
        <f>IFERROR('a（自動）計算用'!I9,"")</f>
        <v>12.613722174897305</v>
      </c>
      <c r="D11" s="387">
        <f>IFERROR('a（自動）計算用'!F9,"")</f>
        <v>2345.5097008887874</v>
      </c>
      <c r="E11" s="388">
        <f>IFERROR('a（自動）計算用'!J9,"")</f>
        <v>6.181003265711181E-2</v>
      </c>
      <c r="F11" s="386">
        <f>IFERROR('a（自動）計算用'!H9,"")</f>
        <v>144.97603120950851</v>
      </c>
      <c r="G11" s="388">
        <f>IFERROR('a（自動）計算用'!K9,"")</f>
        <v>0.7</v>
      </c>
      <c r="H11" s="387">
        <f>IFERROR('a（自動）計算用'!L9,"")</f>
        <v>0</v>
      </c>
      <c r="I11" s="389">
        <f>IFERROR('a（自動）計算用'!M9,"")</f>
        <v>0</v>
      </c>
      <c r="J11" s="386">
        <f>IFERROR('a（自動）計算用'!O9,"")</f>
        <v>0</v>
      </c>
      <c r="K11" s="387">
        <f>IFERROR('a（自動）計算用'!S9,"")</f>
        <v>2345.5097008887874</v>
      </c>
      <c r="L11" s="388">
        <f>IFERROR('a（自動）計算用'!V9,"")</f>
        <v>0.70028287914285858</v>
      </c>
    </row>
    <row r="12" spans="1:12" ht="13.5" customHeight="1">
      <c r="A12" s="385">
        <v>15</v>
      </c>
      <c r="B12" s="386">
        <f>IFERROR('a（自動）計算用'!G10,"")</f>
        <v>9.2897358877145706</v>
      </c>
      <c r="C12" s="386">
        <f>IFERROR('a（自動）計算用'!I10,"")</f>
        <v>12.997532164187595</v>
      </c>
      <c r="D12" s="387">
        <f>IFERROR('a（自動）計算用'!F10,"")</f>
        <v>2330.3601453080087</v>
      </c>
      <c r="E12" s="388">
        <f>IFERROR('a（自動）計算用'!J10,"")</f>
        <v>6.8623726881409094E-2</v>
      </c>
      <c r="F12" s="386">
        <f>IFERROR('a（自動）計算用'!H10,"")</f>
        <v>159.91799814693761</v>
      </c>
      <c r="G12" s="388">
        <f>IFERROR('a（自動）計算用'!K10,"")</f>
        <v>0.72</v>
      </c>
      <c r="H12" s="387">
        <f>IFERROR('a（自動）計算用'!L10,"")</f>
        <v>0</v>
      </c>
      <c r="I12" s="389">
        <f>IFERROR('a（自動）計算用'!M10,"")</f>
        <v>0</v>
      </c>
      <c r="J12" s="386">
        <f>IFERROR('a（自動）計算用'!O10,"")</f>
        <v>0</v>
      </c>
      <c r="K12" s="387">
        <f>IFERROR('a（自動）計算用'!S10,"")</f>
        <v>2330.3601453080087</v>
      </c>
      <c r="L12" s="388">
        <f>IFERROR('a（自動）計算用'!V10,"")</f>
        <v>0.72030721338176495</v>
      </c>
    </row>
    <row r="13" spans="1:12" ht="13.5" customHeight="1">
      <c r="A13" s="385">
        <v>16</v>
      </c>
      <c r="B13" s="386">
        <f>IFERROR('a（自動）計算用'!G11,"")</f>
        <v>9.7242817610087116</v>
      </c>
      <c r="C13" s="386">
        <f>IFERROR('a（自動）計算用'!I11,"")</f>
        <v>13.363691680875164</v>
      </c>
      <c r="D13" s="387">
        <f>IFERROR('a（自動）計算用'!F11,"")</f>
        <v>2315.0877083824616</v>
      </c>
      <c r="E13" s="388">
        <f>IFERROR('a（自動）計算用'!J11,"")</f>
        <v>7.5651294103103756E-2</v>
      </c>
      <c r="F13" s="386">
        <f>IFERROR('a（自動）計算用'!H11,"")</f>
        <v>175.1393811013221</v>
      </c>
      <c r="G13" s="388">
        <f>IFERROR('a（自動）計算用'!K11,"")</f>
        <v>0.73</v>
      </c>
      <c r="H13" s="387">
        <f>IFERROR('a（自動）計算用'!L11,"")</f>
        <v>0</v>
      </c>
      <c r="I13" s="389">
        <f>IFERROR('a（自動）計算用'!M11,"")</f>
        <v>0</v>
      </c>
      <c r="J13" s="386">
        <f>IFERROR('a（自動）計算用'!O11,"")</f>
        <v>0</v>
      </c>
      <c r="K13" s="387">
        <f>IFERROR('a（自動）計算用'!S11,"")</f>
        <v>2315.0877083824616</v>
      </c>
      <c r="L13" s="388">
        <f>IFERROR('a（自動）計算用'!V11,"")</f>
        <v>0.73883152187549528</v>
      </c>
    </row>
    <row r="14" spans="1:12" ht="13.5" customHeight="1">
      <c r="A14" s="385">
        <v>17</v>
      </c>
      <c r="B14" s="386">
        <f>IFERROR('a（自動）計算用'!G12,"")</f>
        <v>10.151373060620678</v>
      </c>
      <c r="C14" s="386">
        <f>IFERROR('a（自動）計算用'!I12,"")</f>
        <v>13.713814790111906</v>
      </c>
      <c r="D14" s="387">
        <f>IFERROR('a（自動）計算用'!F12,"")</f>
        <v>2299.7442991833059</v>
      </c>
      <c r="E14" s="388">
        <f>IFERROR('a（自動）計算用'!J12,"")</f>
        <v>8.2877511818636368E-2</v>
      </c>
      <c r="F14" s="386">
        <f>IFERROR('a（自動）計算用'!H12,"")</f>
        <v>190.59708533540604</v>
      </c>
      <c r="G14" s="388">
        <f>IFERROR('a（自動）計算用'!K12,"")</f>
        <v>0.75</v>
      </c>
      <c r="H14" s="387">
        <f>IFERROR('a（自動）計算用'!L12,"")</f>
        <v>630</v>
      </c>
      <c r="I14" s="389">
        <f>IFERROR('a（自動）計算用'!M12,"")</f>
        <v>0.27394349894626463</v>
      </c>
      <c r="J14" s="386">
        <f>IFERROR('a（自動）計算用'!O12,"")</f>
        <v>26.885305996137305</v>
      </c>
      <c r="K14" s="387">
        <f>IFERROR('a（自動）計算用'!S12,"")</f>
        <v>1669.7442991833059</v>
      </c>
      <c r="L14" s="388">
        <f>IFERROR('a（自動）計算用'!V12,"")</f>
        <v>0.64935775613650448</v>
      </c>
    </row>
    <row r="15" spans="1:12" ht="13.5" customHeight="1">
      <c r="A15" s="385">
        <v>18</v>
      </c>
      <c r="B15" s="386">
        <f>IFERROR('a（自動）計算用'!G13,"")</f>
        <v>10.571151514316773</v>
      </c>
      <c r="C15" s="386">
        <f>IFERROR('a（自動）計算用'!I13,"")</f>
        <v>15.487838640223346</v>
      </c>
      <c r="D15" s="387">
        <f>IFERROR('a（自動）計算用'!F13,"")</f>
        <v>1669.7442991833059</v>
      </c>
      <c r="E15" s="388">
        <f>IFERROR('a（自動）計算用'!J13,"")</f>
        <v>0.10686931686690081</v>
      </c>
      <c r="F15" s="386">
        <f>IFERROR('a（自動）計算用'!H13,"")</f>
        <v>178.44443259612194</v>
      </c>
      <c r="G15" s="388">
        <f>IFERROR('a（自動）計算用'!K13,"")</f>
        <v>0.66</v>
      </c>
      <c r="H15" s="387">
        <f>IFERROR('a（自動）計算用'!L13,"")</f>
        <v>0</v>
      </c>
      <c r="I15" s="389">
        <f>IFERROR('a（自動）計算用'!M13,"")</f>
        <v>0</v>
      </c>
      <c r="J15" s="386">
        <f>IFERROR('a（自動）計算用'!O13,"")</f>
        <v>0</v>
      </c>
      <c r="K15" s="387">
        <f>IFERROR('a（自動）計算用'!S13,"")</f>
        <v>1669.7442991833059</v>
      </c>
      <c r="L15" s="388">
        <f>IFERROR('a（自動）計算用'!V13,"")</f>
        <v>0.66785621017068542</v>
      </c>
    </row>
    <row r="16" spans="1:12" ht="13.5" customHeight="1">
      <c r="A16" s="385">
        <v>19</v>
      </c>
      <c r="B16" s="386">
        <f>IFERROR('a（自動）計算用'!G14,"")</f>
        <v>10.983755820213897</v>
      </c>
      <c r="C16" s="386">
        <f>IFERROR('a（自動）計算用'!I14,"")</f>
        <v>15.83904027290464</v>
      </c>
      <c r="D16" s="387">
        <f>IFERROR('a（自動）計算用'!F14,"")</f>
        <v>1669.7442991833059</v>
      </c>
      <c r="E16" s="388">
        <f>IFERROR('a（自動）計算用'!J14,"")</f>
        <v>0.11585387575668023</v>
      </c>
      <c r="F16" s="386">
        <f>IFERROR('a（自動）計算用'!H14,"")</f>
        <v>193.44634858300782</v>
      </c>
      <c r="G16" s="388">
        <f>IFERROR('a（自動）計算用'!K14,"")</f>
        <v>0.68</v>
      </c>
      <c r="H16" s="387">
        <f>IFERROR('a（自動）計算用'!L14,"")</f>
        <v>0</v>
      </c>
      <c r="I16" s="389">
        <f>IFERROR('a（自動）計算用'!M14,"")</f>
        <v>0</v>
      </c>
      <c r="J16" s="386">
        <f>IFERROR('a（自動）計算用'!O14,"")</f>
        <v>0</v>
      </c>
      <c r="K16" s="387">
        <f>IFERROR('a（自動）計算用'!S14,"")</f>
        <v>1669.7442991833059</v>
      </c>
      <c r="L16" s="388">
        <f>IFERROR('a（自動）計算用'!V14,"")</f>
        <v>0.68533866215740447</v>
      </c>
    </row>
    <row r="17" spans="1:12" ht="13.5" customHeight="1">
      <c r="A17" s="385">
        <v>20</v>
      </c>
      <c r="B17" s="386">
        <f>IFERROR('a（自動）計算用'!G15,"")</f>
        <v>11.389321692318051</v>
      </c>
      <c r="C17" s="386">
        <f>IFERROR('a（自動）計算用'!I15,"")</f>
        <v>16.173239595983958</v>
      </c>
      <c r="D17" s="387">
        <f>IFERROR('a（自動）計算用'!F15,"")</f>
        <v>1669.7442991833059</v>
      </c>
      <c r="E17" s="388">
        <f>IFERROR('a（自動）計算用'!J15,"")</f>
        <v>0.12497882324175751</v>
      </c>
      <c r="F17" s="386">
        <f>IFERROR('a（自動）計算用'!H15,"")</f>
        <v>208.68267762656265</v>
      </c>
      <c r="G17" s="388">
        <f>IFERROR('a（自動）計算用'!K15,"")</f>
        <v>0.7</v>
      </c>
      <c r="H17" s="387">
        <f>IFERROR('a（自動）計算用'!L15,"")</f>
        <v>0</v>
      </c>
      <c r="I17" s="389">
        <f>IFERROR('a（自動）計算用'!M15,"")</f>
        <v>0</v>
      </c>
      <c r="J17" s="386">
        <f>IFERROR('a（自動）計算用'!O15,"")</f>
        <v>0</v>
      </c>
      <c r="K17" s="387">
        <f>IFERROR('a（自動）計算用'!S15,"")</f>
        <v>1669.7442991833059</v>
      </c>
      <c r="L17" s="388">
        <f>IFERROR('a（自動）計算用'!V15,"")</f>
        <v>0.70187452382117099</v>
      </c>
    </row>
    <row r="18" spans="1:12" ht="13.5" customHeight="1">
      <c r="A18" s="385">
        <v>21</v>
      </c>
      <c r="B18" s="386">
        <f>IFERROR('a（自動）計算用'!G16,"")</f>
        <v>11.787981905817583</v>
      </c>
      <c r="C18" s="386">
        <f>IFERROR('a（自動）計算用'!I16,"")</f>
        <v>16.491644678650825</v>
      </c>
      <c r="D18" s="387">
        <f>IFERROR('a（自動）計算用'!F16,"")</f>
        <v>1669.7442991833059</v>
      </c>
      <c r="E18" s="388">
        <f>IFERROR('a（自動）計算用'!J16,"")</f>
        <v>0.13422491069310136</v>
      </c>
      <c r="F18" s="386">
        <f>IFERROR('a（自動）計算用'!H16,"")</f>
        <v>224.12127943819436</v>
      </c>
      <c r="G18" s="388">
        <f>IFERROR('a（自動）計算用'!K16,"")</f>
        <v>0.71</v>
      </c>
      <c r="H18" s="387">
        <f>IFERROR('a（自動）計算用'!L16,"")</f>
        <v>0</v>
      </c>
      <c r="I18" s="389">
        <f>IFERROR('a（自動）計算用'!M16,"")</f>
        <v>0</v>
      </c>
      <c r="J18" s="386">
        <f>IFERROR('a（自動）計算用'!O16,"")</f>
        <v>0</v>
      </c>
      <c r="K18" s="387">
        <f>IFERROR('a（自動）計算用'!S16,"")</f>
        <v>1669.7442991833059</v>
      </c>
      <c r="L18" s="388">
        <f>IFERROR('a（自動）計算用'!V16,"")</f>
        <v>0.71752823148622358</v>
      </c>
    </row>
    <row r="19" spans="1:12" ht="13.5" customHeight="1">
      <c r="A19" s="385">
        <v>22</v>
      </c>
      <c r="B19" s="386">
        <f>IFERROR('a（自動）計算用'!G17,"")</f>
        <v>12.179866342189856</v>
      </c>
      <c r="C19" s="386">
        <f>IFERROR('a（自動）計算用'!I17,"")</f>
        <v>16.795352308728461</v>
      </c>
      <c r="D19" s="387">
        <f>IFERROR('a（自動）計算用'!F17,"")</f>
        <v>1669.7442991833059</v>
      </c>
      <c r="E19" s="388">
        <f>IFERROR('a（自動）計算用'!J17,"")</f>
        <v>0.14357439834255023</v>
      </c>
      <c r="F19" s="386">
        <f>IFERROR('a（自動）計算用'!H17,"")</f>
        <v>239.73253314114632</v>
      </c>
      <c r="G19" s="388">
        <f>IFERROR('a（自動）計算用'!K17,"")</f>
        <v>0.73</v>
      </c>
      <c r="H19" s="387">
        <f>IFERROR('a（自動）計算用'!L17,"")</f>
        <v>0</v>
      </c>
      <c r="I19" s="389">
        <f>IFERROR('a（自動）計算用'!M17,"")</f>
        <v>0</v>
      </c>
      <c r="J19" s="386">
        <f>IFERROR('a（自動）計算用'!O17,"")</f>
        <v>0</v>
      </c>
      <c r="K19" s="387">
        <f>IFERROR('a（自動）計算用'!S17,"")</f>
        <v>1669.7442991833059</v>
      </c>
      <c r="L19" s="388">
        <f>IFERROR('a（自動）計算用'!V17,"")</f>
        <v>0.73235948791827887</v>
      </c>
    </row>
    <row r="20" spans="1:12" ht="13.5" customHeight="1">
      <c r="A20" s="385">
        <v>23</v>
      </c>
      <c r="B20" s="386">
        <f>IFERROR('a（自動）計算用'!G18,"")</f>
        <v>12.565102034178121</v>
      </c>
      <c r="C20" s="386">
        <f>IFERROR('a（自動）計算用'!I18,"")</f>
        <v>17.085360154427978</v>
      </c>
      <c r="D20" s="387">
        <f>IFERROR('a（自動）計算用'!F18,"")</f>
        <v>1669.7442991833059</v>
      </c>
      <c r="E20" s="388">
        <f>IFERROR('a（自動）計算用'!J18,"")</f>
        <v>0.15301094503401527</v>
      </c>
      <c r="F20" s="386">
        <f>IFERROR('a（自動）計算用'!H18,"")</f>
        <v>255.48915318319715</v>
      </c>
      <c r="G20" s="388">
        <f>IFERROR('a（自動）計算用'!K18,"")</f>
        <v>0.74</v>
      </c>
      <c r="H20" s="387">
        <f>IFERROR('a（自動）計算用'!L18,"")</f>
        <v>0</v>
      </c>
      <c r="I20" s="389">
        <f>IFERROR('a（自動）計算用'!M18,"")</f>
        <v>0</v>
      </c>
      <c r="J20" s="386">
        <f>IFERROR('a（自動）計算用'!O18,"")</f>
        <v>0</v>
      </c>
      <c r="K20" s="387">
        <f>IFERROR('a（自動）計算用'!S18,"")</f>
        <v>1669.7442991833059</v>
      </c>
      <c r="L20" s="388">
        <f>IFERROR('a（自動）計算用'!V18,"")</f>
        <v>0.74642353723326549</v>
      </c>
    </row>
    <row r="21" spans="1:12" ht="13.5" customHeight="1">
      <c r="A21" s="385">
        <v>24</v>
      </c>
      <c r="B21" s="386">
        <f>IFERROR('a（自動）計算用'!G19,"")</f>
        <v>12.94381321069296</v>
      </c>
      <c r="C21" s="386">
        <f>IFERROR('a（自動）計算用'!I19,"")</f>
        <v>17.36257743060424</v>
      </c>
      <c r="D21" s="387">
        <f>IFERROR('a（自動）計算用'!F19,"")</f>
        <v>1669.7442991833059</v>
      </c>
      <c r="E21" s="388">
        <f>IFERROR('a（自動）計算用'!J19,"")</f>
        <v>0.1625195029994333</v>
      </c>
      <c r="F21" s="386">
        <f>IFERROR('a（自動）計算用'!H19,"")</f>
        <v>271.36601363940792</v>
      </c>
      <c r="G21" s="388">
        <f>IFERROR('a（自動）計算用'!K19,"")</f>
        <v>0.75</v>
      </c>
      <c r="H21" s="387">
        <f>IFERROR('a（自動）計算用'!L19,"")</f>
        <v>470</v>
      </c>
      <c r="I21" s="389">
        <f>IFERROR('a（自動）計算用'!M19,"")</f>
        <v>0.28148022438518477</v>
      </c>
      <c r="J21" s="386">
        <f>IFERROR('a（自動）計算用'!O19,"")</f>
        <v>39.311647326338203</v>
      </c>
      <c r="K21" s="387">
        <f>IFERROR('a（自動）計算用'!S19,"")</f>
        <v>1199.7442991833059</v>
      </c>
      <c r="L21" s="388">
        <f>IFERROR('a（自動）計算用'!V19,"")</f>
        <v>0.64970657542593113</v>
      </c>
    </row>
    <row r="22" spans="1:12" ht="13.5" customHeight="1">
      <c r="A22" s="385">
        <v>25</v>
      </c>
      <c r="B22" s="386">
        <f>IFERROR('a（自動）計算用'!G20,"")</f>
        <v>13.316121341690243</v>
      </c>
      <c r="C22" s="386">
        <f>IFERROR('a（自動）計算用'!I20,"")</f>
        <v>19.496702437898506</v>
      </c>
      <c r="D22" s="387">
        <f>IFERROR('a（自動）計算用'!F20,"")</f>
        <v>1199.7442991833059</v>
      </c>
      <c r="E22" s="388">
        <f>IFERROR('a（自動）計算用'!J20,"")</f>
        <v>0.20545741916832833</v>
      </c>
      <c r="F22" s="386">
        <f>IFERROR('a（自動）計算用'!H20,"")</f>
        <v>246.49636737211679</v>
      </c>
      <c r="G22" s="388">
        <f>IFERROR('a（自動）計算用'!K20,"")</f>
        <v>0.66</v>
      </c>
      <c r="H22" s="387">
        <f>IFERROR('a（自動）計算用'!L20,"")</f>
        <v>0</v>
      </c>
      <c r="I22" s="389">
        <f>IFERROR('a（自動）計算用'!M20,"")</f>
        <v>0</v>
      </c>
      <c r="J22" s="386">
        <f>IFERROR('a（自動）計算用'!O20,"")</f>
        <v>0</v>
      </c>
      <c r="K22" s="387">
        <f>IFERROR('a（自動）計算用'!S20,"")</f>
        <v>1199.7442991833059</v>
      </c>
      <c r="L22" s="388">
        <f>IFERROR('a（自動）計算用'!V20,"")</f>
        <v>0.6626513485330221</v>
      </c>
    </row>
    <row r="23" spans="1:12" ht="13.5" customHeight="1">
      <c r="A23" s="385">
        <v>26</v>
      </c>
      <c r="B23" s="386">
        <f>IFERROR('a（自動）計算用'!G21,"")</f>
        <v>13.68214518307442</v>
      </c>
      <c r="C23" s="386">
        <f>IFERROR('a（自動）計算用'!I21,"")</f>
        <v>19.807853795877719</v>
      </c>
      <c r="D23" s="387">
        <f>IFERROR('a（自動）計算用'!F21,"")</f>
        <v>1199.7442991833059</v>
      </c>
      <c r="E23" s="388">
        <f>IFERROR('a（自動）計算用'!J21,"")</f>
        <v>0.21759197619288198</v>
      </c>
      <c r="F23" s="386">
        <f>IFERROR('a（自動）計算用'!H21,"")</f>
        <v>261.05473298543978</v>
      </c>
      <c r="G23" s="388">
        <f>IFERROR('a（自動）計算用'!K21,"")</f>
        <v>0.67</v>
      </c>
      <c r="H23" s="387">
        <f>IFERROR('a（自動）計算用'!L21,"")</f>
        <v>0</v>
      </c>
      <c r="I23" s="389">
        <f>IFERROR('a（自動）計算用'!M21,"")</f>
        <v>0</v>
      </c>
      <c r="J23" s="386">
        <f>IFERROR('a（自動）計算用'!O21,"")</f>
        <v>0</v>
      </c>
      <c r="K23" s="387">
        <f>IFERROR('a（自動）計算用'!S21,"")</f>
        <v>1199.7442991833059</v>
      </c>
      <c r="L23" s="388">
        <f>IFERROR('a（自動）計算用'!V21,"")</f>
        <v>0.67503432744329117</v>
      </c>
    </row>
    <row r="24" spans="1:12" ht="13.5" customHeight="1">
      <c r="A24" s="385">
        <v>27</v>
      </c>
      <c r="B24" s="386">
        <f>IFERROR('a（自動）計算用'!G22,"")</f>
        <v>14.042000821672845</v>
      </c>
      <c r="C24" s="386">
        <f>IFERROR('a（自動）計算用'!I22,"")</f>
        <v>20.106844499170027</v>
      </c>
      <c r="D24" s="387">
        <f>IFERROR('a（自動）計算用'!F22,"")</f>
        <v>1199.7442991833059</v>
      </c>
      <c r="E24" s="388">
        <f>IFERROR('a（自動）計算用'!J22,"")</f>
        <v>0.22980690169415016</v>
      </c>
      <c r="F24" s="386">
        <f>IFERROR('a（自動）計算用'!H22,"")</f>
        <v>275.70952022053507</v>
      </c>
      <c r="G24" s="388">
        <f>IFERROR('a（自動）計算用'!K22,"")</f>
        <v>0.68</v>
      </c>
      <c r="H24" s="387">
        <f>IFERROR('a（自動）計算用'!L22,"")</f>
        <v>0</v>
      </c>
      <c r="I24" s="389">
        <f>IFERROR('a（自動）計算用'!M22,"")</f>
        <v>0</v>
      </c>
      <c r="J24" s="386">
        <f>IFERROR('a（自動）計算用'!O22,"")</f>
        <v>0</v>
      </c>
      <c r="K24" s="387">
        <f>IFERROR('a（自動）計算用'!S22,"")</f>
        <v>1199.7442991833059</v>
      </c>
      <c r="L24" s="388">
        <f>IFERROR('a（自動）計算用'!V22,"")</f>
        <v>0.68688627162581362</v>
      </c>
    </row>
    <row r="25" spans="1:12" ht="13.5" customHeight="1">
      <c r="A25" s="385">
        <v>28</v>
      </c>
      <c r="B25" s="386">
        <f>IFERROR('a（自動）計算用'!G23,"")</f>
        <v>14.395801720323295</v>
      </c>
      <c r="C25" s="386">
        <f>IFERROR('a（自動）計算用'!I23,"")</f>
        <v>20.39435731885542</v>
      </c>
      <c r="D25" s="387">
        <f>IFERROR('a（自動）計算用'!F23,"")</f>
        <v>1199.7442991833059</v>
      </c>
      <c r="E25" s="388">
        <f>IFERROR('a（自動）計算用'!J23,"")</f>
        <v>0.24208673762178679</v>
      </c>
      <c r="F25" s="386">
        <f>IFERROR('a（自動）計算用'!H23,"")</f>
        <v>290.44218336962342</v>
      </c>
      <c r="G25" s="388">
        <f>IFERROR('a（自動）計算用'!K23,"")</f>
        <v>0.69</v>
      </c>
      <c r="H25" s="387">
        <f>IFERROR('a（自動）計算用'!L23,"")</f>
        <v>0</v>
      </c>
      <c r="I25" s="389">
        <f>IFERROR('a（自動）計算用'!M23,"")</f>
        <v>0</v>
      </c>
      <c r="J25" s="386">
        <f>IFERROR('a（自動）計算用'!O23,"")</f>
        <v>0</v>
      </c>
      <c r="K25" s="387">
        <f>IFERROR('a（自動）計算用'!S23,"")</f>
        <v>1199.7442991833059</v>
      </c>
      <c r="L25" s="388">
        <f>IFERROR('a（自動）計算用'!V23,"")</f>
        <v>0.69823608873397436</v>
      </c>
    </row>
    <row r="26" spans="1:12" ht="13.5" customHeight="1">
      <c r="A26" s="385">
        <v>29</v>
      </c>
      <c r="B26" s="386">
        <f>IFERROR('a（自動）計算用'!G24,"")</f>
        <v>14.743658763112865</v>
      </c>
      <c r="C26" s="386">
        <f>IFERROR('a（自動）計算用'!I24,"")</f>
        <v>20.67102480354054</v>
      </c>
      <c r="D26" s="387">
        <f>IFERROR('a（自動）計算用'!F24,"")</f>
        <v>1199.7442991833059</v>
      </c>
      <c r="E26" s="388">
        <f>IFERROR('a（自動）計算用'!J24,"")</f>
        <v>0.25441711547813689</v>
      </c>
      <c r="F26" s="386">
        <f>IFERROR('a（自動）計算用'!H24,"")</f>
        <v>305.23548390955557</v>
      </c>
      <c r="G26" s="388">
        <f>IFERROR('a（自動）計算用'!K24,"")</f>
        <v>0.7</v>
      </c>
      <c r="H26" s="387">
        <f>IFERROR('a（自動）計算用'!L24,"")</f>
        <v>0</v>
      </c>
      <c r="I26" s="389">
        <f>IFERROR('a（自動）計算用'!M24,"")</f>
        <v>0</v>
      </c>
      <c r="J26" s="386">
        <f>IFERROR('a（自動）計算用'!O24,"")</f>
        <v>0</v>
      </c>
      <c r="K26" s="387">
        <f>IFERROR('a（自動）計算用'!S24,"")</f>
        <v>1199.7442991833059</v>
      </c>
      <c r="L26" s="388">
        <f>IFERROR('a（自動）計算用'!V24,"")</f>
        <v>0.70911092690215038</v>
      </c>
    </row>
    <row r="27" spans="1:12" ht="13.5" customHeight="1">
      <c r="A27" s="385">
        <v>30</v>
      </c>
      <c r="B27" s="386">
        <f>IFERROR('a（自動）計算用'!G25,"")</f>
        <v>15.085680300802451</v>
      </c>
      <c r="C27" s="386">
        <f>IFERROR('a（自動）計算用'!I25,"")</f>
        <v>20.937433704157126</v>
      </c>
      <c r="D27" s="387">
        <f>IFERROR('a（自動）計算用'!F25,"")</f>
        <v>1199.7442991833059</v>
      </c>
      <c r="E27" s="388">
        <f>IFERROR('a（自動）計算用'!J25,"")</f>
        <v>0.26678468472865524</v>
      </c>
      <c r="F27" s="386">
        <f>IFERROR('a（自動）計算用'!H25,"")</f>
        <v>320.0734046126197</v>
      </c>
      <c r="G27" s="388">
        <f>IFERROR('a（自動）計算用'!K25,"")</f>
        <v>0.71</v>
      </c>
      <c r="H27" s="387">
        <f>IFERROR('a（自動）計算用'!L25,"")</f>
        <v>0</v>
      </c>
      <c r="I27" s="389">
        <f>IFERROR('a（自動）計算用'!M25,"")</f>
        <v>0</v>
      </c>
      <c r="J27" s="386">
        <f>IFERROR('a（自動）計算用'!O25,"")</f>
        <v>0</v>
      </c>
      <c r="K27" s="387">
        <f>IFERROR('a（自動）計算用'!S25,"")</f>
        <v>1199.7442991833059</v>
      </c>
      <c r="L27" s="388">
        <f>IFERROR('a（自動）計算用'!V25,"")</f>
        <v>0.71953626955128791</v>
      </c>
    </row>
    <row r="28" spans="1:12" ht="13.5" customHeight="1">
      <c r="A28" s="385">
        <v>31</v>
      </c>
      <c r="B28" s="386">
        <f>IFERROR('a（自動）計算用'!G26,"")</f>
        <v>15.421972196466548</v>
      </c>
      <c r="C28" s="386">
        <f>IFERROR('a（自動）計算用'!I26,"")</f>
        <v>21.194128953960703</v>
      </c>
      <c r="D28" s="387">
        <f>IFERROR('a（自動）計算用'!F26,"")</f>
        <v>1199.7442991833059</v>
      </c>
      <c r="E28" s="388">
        <f>IFERROR('a（自動）計算用'!J26,"")</f>
        <v>0.27917704490455064</v>
      </c>
      <c r="F28" s="386">
        <f>IFERROR('a（自動）計算用'!H26,"")</f>
        <v>334.94106808707642</v>
      </c>
      <c r="G28" s="388">
        <f>IFERROR('a（自動）計算用'!K26,"")</f>
        <v>0.72</v>
      </c>
      <c r="H28" s="387">
        <f>IFERROR('a（自動）計算用'!L26,"")</f>
        <v>0</v>
      </c>
      <c r="I28" s="389">
        <f>IFERROR('a（自動）計算用'!M26,"")</f>
        <v>0</v>
      </c>
      <c r="J28" s="386">
        <f>IFERROR('a（自動）計算用'!O26,"")</f>
        <v>0</v>
      </c>
      <c r="K28" s="387">
        <f>IFERROR('a（自動）計算用'!S26,"")</f>
        <v>1199.7442991833059</v>
      </c>
      <c r="L28" s="388">
        <f>IFERROR('a（自動）計算用'!V26,"")</f>
        <v>0.72953603034132519</v>
      </c>
    </row>
    <row r="29" spans="1:12" ht="13.5" customHeight="1">
      <c r="A29" s="385">
        <v>32</v>
      </c>
      <c r="B29" s="386">
        <f>IFERROR('a（自動）計算用'!G27,"")</f>
        <v>15.752637871373446</v>
      </c>
      <c r="C29" s="386">
        <f>IFERROR('a（自動）計算用'!I27,"")</f>
        <v>21.441617252939306</v>
      </c>
      <c r="D29" s="387">
        <f>IFERROR('a（自動）計算用'!F27,"")</f>
        <v>1199.7442991833059</v>
      </c>
      <c r="E29" s="388">
        <f>IFERROR('a（自動）計算用'!J27,"")</f>
        <v>0.2915826814992496</v>
      </c>
      <c r="F29" s="386">
        <f>IFERROR('a（自動）計算用'!H27,"")</f>
        <v>349.82465986930629</v>
      </c>
      <c r="G29" s="388">
        <f>IFERROR('a（自動）計算用'!K27,"")</f>
        <v>0.73</v>
      </c>
      <c r="H29" s="387">
        <f>IFERROR('a（自動）計算用'!L27,"")</f>
        <v>0</v>
      </c>
      <c r="I29" s="389">
        <f>IFERROR('a（自動）計算用'!M27,"")</f>
        <v>0</v>
      </c>
      <c r="J29" s="386">
        <f>IFERROR('a（自動）計算用'!O27,"")</f>
        <v>0</v>
      </c>
      <c r="K29" s="387">
        <f>IFERROR('a（自動）計算用'!S27,"")</f>
        <v>1199.7442991833059</v>
      </c>
      <c r="L29" s="388">
        <f>IFERROR('a（自動）計算用'!V27,"")</f>
        <v>0.73913264658956013</v>
      </c>
    </row>
    <row r="30" spans="1:12" ht="13.5" customHeight="1">
      <c r="A30" s="385">
        <v>33</v>
      </c>
      <c r="B30" s="386">
        <f>IFERROR('a（自動）計算用'!G28,"")</f>
        <v>16.077778351126042</v>
      </c>
      <c r="C30" s="386">
        <f>IFERROR('a（自動）計算用'!I28,"")</f>
        <v>21.680370300048679</v>
      </c>
      <c r="D30" s="387">
        <f>IFERROR('a（自動）計算用'!F28,"")</f>
        <v>1199.7442991833059</v>
      </c>
      <c r="E30" s="388">
        <f>IFERROR('a（自動）計算用'!J28,"")</f>
        <v>0.30399090566551717</v>
      </c>
      <c r="F30" s="386">
        <f>IFERROR('a（自動）計算用'!H28,"")</f>
        <v>364.71135607577435</v>
      </c>
      <c r="G30" s="388">
        <f>IFERROR('a（自動）計算用'!K28,"")</f>
        <v>0.74</v>
      </c>
      <c r="H30" s="387">
        <f>IFERROR('a（自動）計算用'!L28,"")</f>
        <v>0</v>
      </c>
      <c r="I30" s="389">
        <f>IFERROR('a（自動）計算用'!M28,"")</f>
        <v>0</v>
      </c>
      <c r="J30" s="386">
        <f>IFERROR('a（自動）計算用'!O28,"")</f>
        <v>0</v>
      </c>
      <c r="K30" s="387">
        <f>IFERROR('a（自動）計算用'!S28,"")</f>
        <v>1199.7442991833059</v>
      </c>
      <c r="L30" s="388">
        <f>IFERROR('a（自動）計算用'!V28,"")</f>
        <v>0.74834716998683659</v>
      </c>
    </row>
    <row r="31" spans="1:12" ht="13.5" customHeight="1">
      <c r="A31" s="385">
        <v>34</v>
      </c>
      <c r="B31" s="386">
        <f>IFERROR('a（自動）計算用'!G29,"")</f>
        <v>16.397492312078484</v>
      </c>
      <c r="C31" s="386">
        <f>IFERROR('a（自動）計算用'!I29,"")</f>
        <v>21.910827711598891</v>
      </c>
      <c r="D31" s="387">
        <f>IFERROR('a（自動）計算用'!F29,"")</f>
        <v>1199.7442991833059</v>
      </c>
      <c r="E31" s="388">
        <f>IFERROR('a（自動）計算用'!J29,"")</f>
        <v>0.31639179765256498</v>
      </c>
      <c r="F31" s="386">
        <f>IFERROR('a（自動）計算用'!H29,"")</f>
        <v>379.5892555420229</v>
      </c>
      <c r="G31" s="388">
        <f>IFERROR('a（自動）計算用'!K29,"")</f>
        <v>0.75</v>
      </c>
      <c r="H31" s="387">
        <f>IFERROR('a（自動）計算用'!L29,"")</f>
        <v>340</v>
      </c>
      <c r="I31" s="389">
        <f>IFERROR('a（自動）計算用'!M29,"")</f>
        <v>0.2833937200047093</v>
      </c>
      <c r="J31" s="386">
        <f>IFERROR('a（自動）計算用'!O29,"")</f>
        <v>55.645161027572385</v>
      </c>
      <c r="K31" s="387">
        <f>IFERROR('a（自動）計算用'!S29,"")</f>
        <v>859.74429918330588</v>
      </c>
      <c r="L31" s="388">
        <f>IFERROR('a（自動）計算用'!V29,"")</f>
        <v>0.64619916254614995</v>
      </c>
    </row>
    <row r="32" spans="1:12" ht="13.5" customHeight="1">
      <c r="A32" s="385">
        <v>35</v>
      </c>
      <c r="B32" s="386">
        <f>IFERROR('a（自動）計算用'!G30,"")</f>
        <v>16.71187612803854</v>
      </c>
      <c r="C32" s="386">
        <f>IFERROR('a（自動）計算用'!I30,"")</f>
        <v>24.437660348985407</v>
      </c>
      <c r="D32" s="387">
        <f>IFERROR('a（自動）計算用'!F30,"")</f>
        <v>859.74429918330588</v>
      </c>
      <c r="E32" s="388">
        <f>IFERROR('a（自動）計算用'!J30,"")</f>
        <v>0.39238143911252626</v>
      </c>
      <c r="F32" s="386">
        <f>IFERROR('a（自動）計算用'!H30,"")</f>
        <v>337.3477053823359</v>
      </c>
      <c r="G32" s="388">
        <f>IFERROR('a（自動）計算用'!K30,"")</f>
        <v>0.65</v>
      </c>
      <c r="H32" s="387">
        <f>IFERROR('a（自動）計算用'!L30,"")</f>
        <v>0</v>
      </c>
      <c r="I32" s="389">
        <f>IFERROR('a（自動）計算用'!M30,"")</f>
        <v>0</v>
      </c>
      <c r="J32" s="386">
        <f>IFERROR('a（自動）計算用'!O30,"")</f>
        <v>0</v>
      </c>
      <c r="K32" s="387">
        <f>IFERROR('a（自動）計算用'!S30,"")</f>
        <v>859.74429918330588</v>
      </c>
      <c r="L32" s="388">
        <f>IFERROR('a（自動）計算用'!V30,"")</f>
        <v>0.65486501526077712</v>
      </c>
    </row>
    <row r="33" spans="1:12" ht="13.5" customHeight="1">
      <c r="A33" s="385">
        <v>36</v>
      </c>
      <c r="B33" s="386">
        <f>IFERROR('a（自動）計算用'!G31,"")</f>
        <v>17.021023917260301</v>
      </c>
      <c r="C33" s="386">
        <f>IFERROR('a（自動）計算用'!I31,"")</f>
        <v>24.700764205295798</v>
      </c>
      <c r="D33" s="387">
        <f>IFERROR('a（自動）計算用'!F31,"")</f>
        <v>859.74429918330588</v>
      </c>
      <c r="E33" s="388">
        <f>IFERROR('a（自動）計算用'!J31,"")</f>
        <v>0.40797513686833797</v>
      </c>
      <c r="F33" s="386">
        <f>IFERROR('a（自動）計算用'!H31,"")</f>
        <v>350.75429813108252</v>
      </c>
      <c r="G33" s="388">
        <f>IFERROR('a（自動）計算用'!K31,"")</f>
        <v>0.66</v>
      </c>
      <c r="H33" s="387">
        <f>IFERROR('a（自動）計算用'!L31,"")</f>
        <v>0</v>
      </c>
      <c r="I33" s="389">
        <f>IFERROR('a（自動）計算用'!M31,"")</f>
        <v>0</v>
      </c>
      <c r="J33" s="386">
        <f>IFERROR('a（自動）計算用'!O31,"")</f>
        <v>0</v>
      </c>
      <c r="K33" s="387">
        <f>IFERROR('a（自動）計算用'!S31,"")</f>
        <v>859.74429918330588</v>
      </c>
      <c r="L33" s="388">
        <f>IFERROR('a（自動）計算用'!V31,"")</f>
        <v>0.6632336418178747</v>
      </c>
    </row>
    <row r="34" spans="1:12" ht="13.5" customHeight="1">
      <c r="A34" s="385">
        <v>37</v>
      </c>
      <c r="B34" s="386">
        <f>IFERROR('a（自動）計算用'!G32,"")</f>
        <v>17.325027589726368</v>
      </c>
      <c r="C34" s="386">
        <f>IFERROR('a（自動）計算用'!I32,"")</f>
        <v>24.955548584363324</v>
      </c>
      <c r="D34" s="387">
        <f>IFERROR('a（自動）計算用'!F32,"")</f>
        <v>859.74429918330588</v>
      </c>
      <c r="E34" s="388">
        <f>IFERROR('a（自動）計算用'!J32,"")</f>
        <v>0.42356072061146177</v>
      </c>
      <c r="F34" s="386">
        <f>IFERROR('a（自動）計算用'!H32,"")</f>
        <v>364.15391490367722</v>
      </c>
      <c r="G34" s="388">
        <f>IFERROR('a（自動）計算用'!K32,"")</f>
        <v>0.67</v>
      </c>
      <c r="H34" s="387">
        <f>IFERROR('a（自動）計算用'!L32,"")</f>
        <v>0</v>
      </c>
      <c r="I34" s="389">
        <f>IFERROR('a（自動）計算用'!M32,"")</f>
        <v>0</v>
      </c>
      <c r="J34" s="386">
        <f>IFERROR('a（自動）計算用'!O32,"")</f>
        <v>0</v>
      </c>
      <c r="K34" s="387">
        <f>IFERROR('a（自動）計算用'!S32,"")</f>
        <v>859.74429918330588</v>
      </c>
      <c r="L34" s="388">
        <f>IFERROR('a（自動）計算用'!V32,"")</f>
        <v>0.67131792726254591</v>
      </c>
    </row>
    <row r="35" spans="1:12" ht="13.5" customHeight="1">
      <c r="A35" s="385">
        <v>38</v>
      </c>
      <c r="B35" s="386">
        <f>IFERROR('a（自動）計算用'!G33,"")</f>
        <v>17.623976894713106</v>
      </c>
      <c r="C35" s="386">
        <f>IFERROR('a（自動）計算用'!I33,"")</f>
        <v>25.202377193512568</v>
      </c>
      <c r="D35" s="387">
        <f>IFERROR('a（自動）計算用'!F33,"")</f>
        <v>859.74429918330588</v>
      </c>
      <c r="E35" s="388">
        <f>IFERROR('a（自動）計算用'!J33,"")</f>
        <v>0.4391273591411391</v>
      </c>
      <c r="F35" s="386">
        <f>IFERROR('a（自動）計算用'!H33,"")</f>
        <v>377.53724363701451</v>
      </c>
      <c r="G35" s="388">
        <f>IFERROR('a（自動）計算用'!K33,"")</f>
        <v>0.67</v>
      </c>
      <c r="H35" s="387">
        <f>IFERROR('a（自動）計算用'!L33,"")</f>
        <v>0</v>
      </c>
      <c r="I35" s="389">
        <f>IFERROR('a（自動）計算用'!M33,"")</f>
        <v>0</v>
      </c>
      <c r="J35" s="386">
        <f>IFERROR('a（自動）計算用'!O33,"")</f>
        <v>0</v>
      </c>
      <c r="K35" s="387">
        <f>IFERROR('a（自動）計算用'!S33,"")</f>
        <v>859.74429918330588</v>
      </c>
      <c r="L35" s="388">
        <f>IFERROR('a（自動）計算用'!V33,"")</f>
        <v>0.67913010892814929</v>
      </c>
    </row>
    <row r="36" spans="1:12" ht="13.5" customHeight="1">
      <c r="A36" s="385">
        <v>39</v>
      </c>
      <c r="B36" s="386">
        <f>IFERROR('a（自動）計算用'!G34,"")</f>
        <v>17.917959468627128</v>
      </c>
      <c r="C36" s="386">
        <f>IFERROR('a（自動）計算用'!I34,"")</f>
        <v>25.441592589089858</v>
      </c>
      <c r="D36" s="387">
        <f>IFERROR('a（自動）計算用'!F34,"")</f>
        <v>859.74429918330588</v>
      </c>
      <c r="E36" s="388">
        <f>IFERROR('a（自動）計算用'!J34,"")</f>
        <v>0.4546649276675146</v>
      </c>
      <c r="F36" s="386">
        <f>IFERROR('a（自動）計算用'!H34,"")</f>
        <v>390.8955796007358</v>
      </c>
      <c r="G36" s="388">
        <f>IFERROR('a（自動）計算用'!K34,"")</f>
        <v>0.68</v>
      </c>
      <c r="H36" s="387">
        <f>IFERROR('a（自動）計算用'!L34,"")</f>
        <v>0</v>
      </c>
      <c r="I36" s="389">
        <f>IFERROR('a（自動）計算用'!M34,"")</f>
        <v>0</v>
      </c>
      <c r="J36" s="386">
        <f>IFERROR('a（自動）計算用'!O34,"")</f>
        <v>0</v>
      </c>
      <c r="K36" s="387">
        <f>IFERROR('a（自動）計算用'!S34,"")</f>
        <v>859.74429918330588</v>
      </c>
      <c r="L36" s="388">
        <f>IFERROR('a（自動）計算用'!V34,"")</f>
        <v>0.68668180769478215</v>
      </c>
    </row>
    <row r="37" spans="1:12" ht="13.5" customHeight="1">
      <c r="A37" s="385">
        <v>40</v>
      </c>
      <c r="B37" s="386">
        <f>IFERROR('a（自動）計算用'!G35,"")</f>
        <v>18.207060883095494</v>
      </c>
      <c r="C37" s="386">
        <f>IFERROR('a（自動）計算用'!I35,"")</f>
        <v>25.673517661144604</v>
      </c>
      <c r="D37" s="387">
        <f>IFERROR('a（自動）計算用'!F35,"")</f>
        <v>859.74429918330588</v>
      </c>
      <c r="E37" s="388">
        <f>IFERROR('a（自動）計算用'!J35,"")</f>
        <v>0.47016396547028311</v>
      </c>
      <c r="F37" s="386">
        <f>IFERROR('a（自動）計算用'!H35,"")</f>
        <v>404.22078899449258</v>
      </c>
      <c r="G37" s="388">
        <f>IFERROR('a（自動）計算用'!K35,"")</f>
        <v>0.69</v>
      </c>
      <c r="H37" s="387">
        <f>IFERROR('a（自動）計算用'!L35,"")</f>
        <v>0</v>
      </c>
      <c r="I37" s="389">
        <f>IFERROR('a（自動）計算用'!M35,"")</f>
        <v>0</v>
      </c>
      <c r="J37" s="386">
        <f>IFERROR('a（自動）計算用'!O35,"")</f>
        <v>0</v>
      </c>
      <c r="K37" s="387">
        <f>IFERROR('a（自動）計算用'!S35,"")</f>
        <v>859.74429918330588</v>
      </c>
      <c r="L37" s="388">
        <f>IFERROR('a（自動）計算用'!V35,"")</f>
        <v>0.69398405860830148</v>
      </c>
    </row>
    <row r="38" spans="1:12" ht="13.5" customHeight="1">
      <c r="A38" s="385">
        <v>41</v>
      </c>
      <c r="B38" s="386">
        <f>IFERROR('a（自動）計算用'!G36,"")</f>
        <v>18.491364693287018</v>
      </c>
      <c r="C38" s="386">
        <f>IFERROR('a（自動）計算用'!I36,"")</f>
        <v>25.898456998420141</v>
      </c>
      <c r="D38" s="387">
        <f>IFERROR('a（自動）計算用'!F36,"")</f>
        <v>859.74429918330588</v>
      </c>
      <c r="E38" s="388">
        <f>IFERROR('a（自動）計算用'!J36,"")</f>
        <v>0.48561563590533607</v>
      </c>
      <c r="F38" s="386">
        <f>IFERROR('a（自動）計算用'!H36,"")</f>
        <v>417.50527456388858</v>
      </c>
      <c r="G38" s="388">
        <f>IFERROR('a（自動）計算用'!K36,"")</f>
        <v>0.7</v>
      </c>
      <c r="H38" s="387">
        <f>IFERROR('a（自動）計算用'!L36,"")</f>
        <v>0</v>
      </c>
      <c r="I38" s="389">
        <f>IFERROR('a（自動）計算用'!M36,"")</f>
        <v>0</v>
      </c>
      <c r="J38" s="386">
        <f>IFERROR('a（自動）計算用'!O36,"")</f>
        <v>0</v>
      </c>
      <c r="K38" s="387">
        <f>IFERROR('a（自動）計算用'!S36,"")</f>
        <v>859.74429918330588</v>
      </c>
      <c r="L38" s="388">
        <f>IFERROR('a（自動）計算用'!V36,"")</f>
        <v>0.70104734065695884</v>
      </c>
    </row>
    <row r="39" spans="1:12" ht="13.5" customHeight="1">
      <c r="A39" s="385">
        <v>42</v>
      </c>
      <c r="B39" s="386">
        <f>IFERROR('a（自動）計算用'!G37,"")</f>
        <v>18.770952486436215</v>
      </c>
      <c r="C39" s="386">
        <f>IFERROR('a（自動）計算用'!I37,"")</f>
        <v>26.116698144492677</v>
      </c>
      <c r="D39" s="387">
        <f>IFERROR('a（自動）計算用'!F37,"")</f>
        <v>859.74429918330588</v>
      </c>
      <c r="E39" s="388">
        <f>IFERROR('a（自動）計算用'!J37,"")</f>
        <v>0.5010116886958037</v>
      </c>
      <c r="F39" s="386">
        <f>IFERROR('a（自動）計算用'!H37,"")</f>
        <v>430.74194318041833</v>
      </c>
      <c r="G39" s="388">
        <f>IFERROR('a（自動）計算用'!K37,"")</f>
        <v>0.7</v>
      </c>
      <c r="H39" s="387">
        <f>IFERROR('a（自動）計算用'!L37,"")</f>
        <v>0</v>
      </c>
      <c r="I39" s="389">
        <f>IFERROR('a（自動）計算用'!M37,"")</f>
        <v>0</v>
      </c>
      <c r="J39" s="386">
        <f>IFERROR('a（自動）計算用'!O37,"")</f>
        <v>0</v>
      </c>
      <c r="K39" s="387">
        <f>IFERROR('a（自動）計算用'!S37,"")</f>
        <v>859.74429918330588</v>
      </c>
      <c r="L39" s="388">
        <f>IFERROR('a（自動）計算用'!V37,"")</f>
        <v>0.70788160556180268</v>
      </c>
    </row>
    <row r="40" spans="1:12" ht="13.5" customHeight="1">
      <c r="A40" s="385">
        <v>43</v>
      </c>
      <c r="B40" s="386">
        <f>IFERROR('a（自動）計算用'!G38,"")</f>
        <v>19.045903930536912</v>
      </c>
      <c r="C40" s="386">
        <f>IFERROR('a（自動）計算用'!I38,"")</f>
        <v>26.328512754826363</v>
      </c>
      <c r="D40" s="387">
        <f>IFERROR('a（自動）計算用'!F38,"")</f>
        <v>859.74429918330588</v>
      </c>
      <c r="E40" s="388">
        <f>IFERROR('a（自動）計算用'!J38,"")</f>
        <v>0.51634442443148443</v>
      </c>
      <c r="F40" s="386">
        <f>IFERROR('a（自動）計算用'!H38,"")</f>
        <v>443.92417532005402</v>
      </c>
      <c r="G40" s="388">
        <f>IFERROR('a（自動）計算用'!K38,"")</f>
        <v>0.71</v>
      </c>
      <c r="H40" s="387">
        <f>IFERROR('a（自動）計算用'!L38,"")</f>
        <v>0</v>
      </c>
      <c r="I40" s="389">
        <f>IFERROR('a（自動）計算用'!M38,"")</f>
        <v>0</v>
      </c>
      <c r="J40" s="386">
        <f>IFERROR('a（自動）計算用'!O38,"")</f>
        <v>0</v>
      </c>
      <c r="K40" s="387">
        <f>IFERROR('a（自動）計算用'!S38,"")</f>
        <v>859.74429918330588</v>
      </c>
      <c r="L40" s="388">
        <f>IFERROR('a（自動）計算用'!V38,"")</f>
        <v>0.71449630548349774</v>
      </c>
    </row>
    <row r="41" spans="1:12" ht="13.5" customHeight="1">
      <c r="A41" s="385">
        <v>44</v>
      </c>
      <c r="B41" s="386">
        <f>IFERROR('a（自動）計算用'!G39,"")</f>
        <v>19.316296823166965</v>
      </c>
      <c r="C41" s="386">
        <f>IFERROR('a（自動）計算用'!I39,"")</f>
        <v>26.53415766355165</v>
      </c>
      <c r="D41" s="387">
        <f>IFERROR('a（自動）計算用'!F39,"")</f>
        <v>859.74429918330588</v>
      </c>
      <c r="E41" s="388">
        <f>IFERROR('a（自動）計算用'!J39,"")</f>
        <v>0.53160666119198818</v>
      </c>
      <c r="F41" s="386">
        <f>IFERROR('a（自動）計算用'!H39,"")</f>
        <v>457.04579636768301</v>
      </c>
      <c r="G41" s="388">
        <f>IFERROR('a（自動）計算用'!K39,"")</f>
        <v>0.72</v>
      </c>
      <c r="H41" s="387">
        <f>IFERROR('a（自動）計算用'!L39,"")</f>
        <v>0</v>
      </c>
      <c r="I41" s="389">
        <f>IFERROR('a（自動）計算用'!M39,"")</f>
        <v>0</v>
      </c>
      <c r="J41" s="386">
        <f>IFERROR('a（自動）計算用'!O39,"")</f>
        <v>0</v>
      </c>
      <c r="K41" s="387">
        <f>IFERROR('a（自動）計算用'!S39,"")</f>
        <v>859.74429918330588</v>
      </c>
      <c r="L41" s="388">
        <f>IFERROR('a（自動）計算用'!V39,"")</f>
        <v>0.72090041958456264</v>
      </c>
    </row>
    <row r="42" spans="1:12" ht="13.5" customHeight="1">
      <c r="A42" s="385">
        <v>45</v>
      </c>
      <c r="B42" s="386">
        <f>IFERROR('a（自動）計算用'!G40,"")</f>
        <v>19.582207140401316</v>
      </c>
      <c r="C42" s="386">
        <f>IFERROR('a（自動）計算用'!I40,"")</f>
        <v>26.73387586791668</v>
      </c>
      <c r="D42" s="387">
        <f>IFERROR('a（自動）計算用'!F40,"")</f>
        <v>859.74429918330588</v>
      </c>
      <c r="E42" s="388">
        <f>IFERROR('a（自動）計算用'!J40,"")</f>
        <v>0.54679170320339099</v>
      </c>
      <c r="F42" s="386">
        <f>IFERROR('a（自動）計算用'!H40,"")</f>
        <v>470.10104966984557</v>
      </c>
      <c r="G42" s="388">
        <f>IFERROR('a（自動）計算用'!K40,"")</f>
        <v>0.72</v>
      </c>
      <c r="H42" s="387">
        <f>IFERROR('a（自動）計算用'!L40,"")</f>
        <v>0</v>
      </c>
      <c r="I42" s="389">
        <f>IFERROR('a（自動）計算用'!M40,"")</f>
        <v>0</v>
      </c>
      <c r="J42" s="386">
        <f>IFERROR('a（自動）計算用'!O40,"")</f>
        <v>0</v>
      </c>
      <c r="K42" s="387">
        <f>IFERROR('a（自動）計算用'!S40,"")</f>
        <v>859.74429918330588</v>
      </c>
      <c r="L42" s="388">
        <f>IFERROR('a（自動）計算用'!V40,"")</f>
        <v>0.72710247941438211</v>
      </c>
    </row>
    <row r="43" spans="1:12" ht="13.5" customHeight="1">
      <c r="A43" s="385">
        <v>46</v>
      </c>
      <c r="B43" s="386">
        <f>IFERROR('a（自動）計算用'!G41,"")</f>
        <v>19.843709085765784</v>
      </c>
      <c r="C43" s="386">
        <f>IFERROR('a（自動）計算用'!I41,"")</f>
        <v>26.927897437590502</v>
      </c>
      <c r="D43" s="387">
        <f>IFERROR('a（自動）計算用'!F41,"")</f>
        <v>859.74429918330588</v>
      </c>
      <c r="E43" s="388">
        <f>IFERROR('a（自動）計算用'!J41,"")</f>
        <v>0.56189331143492383</v>
      </c>
      <c r="F43" s="386">
        <f>IFERROR('a（自動）計算用'!H41,"")</f>
        <v>483.08457125540565</v>
      </c>
      <c r="G43" s="388">
        <f>IFERROR('a（自動）計算用'!K41,"")</f>
        <v>0.73</v>
      </c>
      <c r="H43" s="387">
        <f>IFERROR('a（自動）計算用'!L41,"")</f>
        <v>0</v>
      </c>
      <c r="I43" s="389">
        <f>IFERROR('a（自動）計算用'!M41,"")</f>
        <v>0</v>
      </c>
      <c r="J43" s="386">
        <f>IFERROR('a（自動）計算用'!O41,"")</f>
        <v>0</v>
      </c>
      <c r="K43" s="387">
        <f>IFERROR('a（自動）計算用'!S41,"")</f>
        <v>859.74429918330588</v>
      </c>
      <c r="L43" s="388">
        <f>IFERROR('a（自動）計算用'!V41,"")</f>
        <v>0.73311059310618998</v>
      </c>
    </row>
    <row r="44" spans="1:12" ht="13.5" customHeight="1">
      <c r="A44" s="385">
        <v>47</v>
      </c>
      <c r="B44" s="386">
        <f>IFERROR('a（自動）計算用'!G42,"")</f>
        <v>20.100875139180143</v>
      </c>
      <c r="C44" s="386">
        <f>IFERROR('a（自動）計算用'!I42,"")</f>
        <v>27.116440355307031</v>
      </c>
      <c r="D44" s="387">
        <f>IFERROR('a（自動）計算用'!F42,"")</f>
        <v>859.74429918330588</v>
      </c>
      <c r="E44" s="388">
        <f>IFERROR('a（自動）計算用'!J42,"")</f>
        <v>0.57690567604081755</v>
      </c>
      <c r="F44" s="386">
        <f>IFERROR('a（自動）計算用'!H42,"")</f>
        <v>495.99136614258396</v>
      </c>
      <c r="G44" s="388">
        <f>IFERROR('a（自動）計算用'!K42,"")</f>
        <v>0.73</v>
      </c>
      <c r="H44" s="387">
        <f>IFERROR('a（自動）計算用'!L42,"")</f>
        <v>0</v>
      </c>
      <c r="I44" s="389">
        <f>IFERROR('a（自動）計算用'!M42,"")</f>
        <v>0</v>
      </c>
      <c r="J44" s="386">
        <f>IFERROR('a（自動）計算用'!O42,"")</f>
        <v>0</v>
      </c>
      <c r="K44" s="387">
        <f>IFERROR('a（自動）計算用'!S42,"")</f>
        <v>859.74429918330588</v>
      </c>
      <c r="L44" s="388">
        <f>IFERROR('a（自動）計算用'!V42,"")</f>
        <v>0.73893246839195392</v>
      </c>
    </row>
    <row r="45" spans="1:12" ht="13.5" customHeight="1">
      <c r="A45" s="385">
        <v>48</v>
      </c>
      <c r="B45" s="386">
        <f>IFERROR('a（自動）計算用'!G43,"")</f>
        <v>20.353776105835145</v>
      </c>
      <c r="C45" s="386">
        <f>IFERROR('a（自動）計算用'!I43,"")</f>
        <v>27.299711294719554</v>
      </c>
      <c r="D45" s="387">
        <f>IFERROR('a（自動）計算用'!F43,"")</f>
        <v>859.74429918330588</v>
      </c>
      <c r="E45" s="388">
        <f>IFERROR('a（自動）計算用'!J43,"")</f>
        <v>0.59182339055240141</v>
      </c>
      <c r="F45" s="386">
        <f>IFERROR('a（自動）計算用'!H43,"")</f>
        <v>508.81678615076225</v>
      </c>
      <c r="G45" s="388">
        <f>IFERROR('a（自動）計算用'!K43,"")</f>
        <v>0.74</v>
      </c>
      <c r="H45" s="387">
        <f>IFERROR('a（自動）計算用'!L43,"")</f>
        <v>0</v>
      </c>
      <c r="I45" s="389">
        <f>IFERROR('a（自動）計算用'!M43,"")</f>
        <v>0</v>
      </c>
      <c r="J45" s="386">
        <f>IFERROR('a（自動）計算用'!O43,"")</f>
        <v>0</v>
      </c>
      <c r="K45" s="387">
        <f>IFERROR('a（自動）計算用'!S43,"")</f>
        <v>859.74429918330588</v>
      </c>
      <c r="L45" s="388">
        <f>IFERROR('a（自動）計算用'!V43,"")</f>
        <v>0.74457543445370977</v>
      </c>
    </row>
    <row r="46" spans="1:12" ht="13.5" customHeight="1">
      <c r="A46" s="385">
        <v>49</v>
      </c>
      <c r="B46" s="386">
        <f>IFERROR('a（自動）計算用'!G44,"")</f>
        <v>20.602481164944855</v>
      </c>
      <c r="C46" s="386">
        <f>IFERROR('a（自動）計算用'!I44,"")</f>
        <v>27.477906340778777</v>
      </c>
      <c r="D46" s="387">
        <f>IFERROR('a（自動）計算用'!F44,"")</f>
        <v>859.74429918330588</v>
      </c>
      <c r="E46" s="388">
        <f>IFERROR('a（自動）計算用'!J44,"")</f>
        <v>0.60664142772657459</v>
      </c>
      <c r="F46" s="386">
        <f>IFERROR('a（自動）計算用'!H44,"")</f>
        <v>521.55650913634395</v>
      </c>
      <c r="G46" s="388">
        <f>IFERROR('a（自動）計算用'!K44,"")</f>
        <v>0.75</v>
      </c>
      <c r="H46" s="387">
        <f>IFERROR('a（自動）計算用'!L44,"")</f>
        <v>230</v>
      </c>
      <c r="I46" s="389">
        <f>IFERROR('a（自動）計算用'!M44,"")</f>
        <v>0.26752140167545529</v>
      </c>
      <c r="J46" s="386">
        <f>IFERROR('a（自動）計算用'!O44,"")</f>
        <v>72.167796422128845</v>
      </c>
      <c r="K46" s="387">
        <f>IFERROR('a（自動）計算用'!S44,"")</f>
        <v>629.74429918330588</v>
      </c>
      <c r="L46" s="388">
        <f>IFERROR('a（自動）計算用'!V44,"")</f>
        <v>0.64626250160207976</v>
      </c>
    </row>
    <row r="47" spans="1:12" ht="13.5" customHeight="1">
      <c r="A47" s="385">
        <v>50</v>
      </c>
      <c r="B47" s="386">
        <f>IFERROR('a（自動）計算用'!G45,"")</f>
        <v>20.847057918312622</v>
      </c>
      <c r="C47" s="386">
        <f>IFERROR('a（自動）計算用'!I45,"")</f>
        <v>30.267879337195197</v>
      </c>
      <c r="D47" s="387">
        <f>IFERROR('a（自動）計算用'!F45,"")</f>
        <v>629.74429918330588</v>
      </c>
      <c r="E47" s="388">
        <f>IFERROR('a（自動）計算用'!J45,"")</f>
        <v>0.731825857046284</v>
      </c>
      <c r="F47" s="386">
        <f>IFERROR('a（自動）計算用'!H45,"")</f>
        <v>460.86316146983432</v>
      </c>
      <c r="G47" s="388">
        <f>IFERROR('a（自動）計算用'!K45,"")</f>
        <v>0.65</v>
      </c>
      <c r="H47" s="387">
        <f>IFERROR('a（自動）計算用'!L45,"")</f>
        <v>0</v>
      </c>
      <c r="I47" s="389">
        <f>IFERROR('a（自動）計算用'!M45,"")</f>
        <v>0</v>
      </c>
      <c r="J47" s="386">
        <f>IFERROR('a（自動）計算用'!O45,"")</f>
        <v>0</v>
      </c>
      <c r="K47" s="387">
        <f>IFERROR('a（自動）計算用'!S45,"")</f>
        <v>629.74429918330588</v>
      </c>
      <c r="L47" s="388">
        <f>IFERROR('a（自動）計算用'!V45,"")</f>
        <v>0.65164685143941459</v>
      </c>
    </row>
    <row r="48" spans="1:12" ht="13.5" customHeight="1">
      <c r="A48" s="385">
        <v>51</v>
      </c>
      <c r="B48" s="386">
        <f>IFERROR('a（自動）計算用'!G46,"")</f>
        <v>21.087572438646717</v>
      </c>
      <c r="C48" s="386">
        <f>IFERROR('a（自動）計算用'!I46,"")</f>
        <v>30.47093680659777</v>
      </c>
      <c r="D48" s="387">
        <f>IFERROR('a（自動）計算用'!F46,"")</f>
        <v>629.74429918330588</v>
      </c>
      <c r="E48" s="388">
        <f>IFERROR('a（自動）計算用'!J46,"")</f>
        <v>0.74993596402077412</v>
      </c>
      <c r="F48" s="386">
        <f>IFERROR('a（自動）計算用'!H46,"")</f>
        <v>472.26789809461928</v>
      </c>
      <c r="G48" s="388">
        <f>IFERROR('a（自動）計算用'!K46,"")</f>
        <v>0.65</v>
      </c>
      <c r="H48" s="387">
        <f>IFERROR('a（自動）計算用'!L46,"")</f>
        <v>0</v>
      </c>
      <c r="I48" s="389">
        <f>IFERROR('a（自動）計算用'!M46,"")</f>
        <v>0</v>
      </c>
      <c r="J48" s="386">
        <f>IFERROR('a（自動）計算用'!O46,"")</f>
        <v>0</v>
      </c>
      <c r="K48" s="387">
        <f>IFERROR('a（自動）計算用'!S46,"")</f>
        <v>629.74429918330588</v>
      </c>
      <c r="L48" s="388">
        <f>IFERROR('a（自動）計算用'!V46,"")</f>
        <v>0.65688271925982722</v>
      </c>
    </row>
    <row r="49" spans="1:12" ht="13.5" customHeight="1">
      <c r="A49" s="385">
        <v>52</v>
      </c>
      <c r="B49" s="386">
        <f>IFERROR('a（自動）計算用'!G47,"")</f>
        <v>21.324089317559388</v>
      </c>
      <c r="C49" s="386">
        <f>IFERROR('a（自動）計算用'!I47,"")</f>
        <v>30.668715310201147</v>
      </c>
      <c r="D49" s="387">
        <f>IFERROR('a（自動）計算用'!F47,"")</f>
        <v>629.74429918330588</v>
      </c>
      <c r="E49" s="388">
        <f>IFERROR('a（自動）計算用'!J47,"")</f>
        <v>0.76792927455600146</v>
      </c>
      <c r="F49" s="386">
        <f>IFERROR('a（自動）計算用'!H47,"")</f>
        <v>483.59908282761364</v>
      </c>
      <c r="G49" s="388">
        <f>IFERROR('a（自動）計算用'!K47,"")</f>
        <v>0.66</v>
      </c>
      <c r="H49" s="387">
        <f>IFERROR('a（自動）計算用'!L47,"")</f>
        <v>0</v>
      </c>
      <c r="I49" s="389">
        <f>IFERROR('a（自動）計算用'!M47,"")</f>
        <v>0</v>
      </c>
      <c r="J49" s="386">
        <f>IFERROR('a（自動）計算用'!O47,"")</f>
        <v>0</v>
      </c>
      <c r="K49" s="387">
        <f>IFERROR('a（自動）計算用'!S47,"")</f>
        <v>629.74429918330588</v>
      </c>
      <c r="L49" s="388">
        <f>IFERROR('a（自動）計算用'!V47,"")</f>
        <v>0.66197511221993077</v>
      </c>
    </row>
    <row r="50" spans="1:12" ht="13.5" customHeight="1">
      <c r="A50" s="385">
        <v>53</v>
      </c>
      <c r="B50" s="386">
        <f>IFERROR('a（自動）計算用'!G48,"")</f>
        <v>21.556671713181789</v>
      </c>
      <c r="C50" s="386">
        <f>IFERROR('a（自動）計算用'!I48,"")</f>
        <v>30.861390418970633</v>
      </c>
      <c r="D50" s="387">
        <f>IFERROR('a（自動）計算用'!F48,"")</f>
        <v>629.74429918330588</v>
      </c>
      <c r="E50" s="388">
        <f>IFERROR('a（自動）計算用'!J48,"")</f>
        <v>0.7858000884284515</v>
      </c>
      <c r="F50" s="386">
        <f>IFERROR('a（自動）計算用'!H48,"")</f>
        <v>494.85312598555498</v>
      </c>
      <c r="G50" s="388">
        <f>IFERROR('a（自動）計算用'!K48,"")</f>
        <v>0.66</v>
      </c>
      <c r="H50" s="387">
        <f>IFERROR('a（自動）計算用'!L48,"")</f>
        <v>0</v>
      </c>
      <c r="I50" s="389">
        <f>IFERROR('a（自動）計算用'!M48,"")</f>
        <v>0</v>
      </c>
      <c r="J50" s="386">
        <f>IFERROR('a（自動）計算用'!O48,"")</f>
        <v>0</v>
      </c>
      <c r="K50" s="387">
        <f>IFERROR('a（自動）計算用'!S48,"")</f>
        <v>629.74429918330588</v>
      </c>
      <c r="L50" s="388">
        <f>IFERROR('a（自動）計算用'!V48,"")</f>
        <v>0.66692882968921618</v>
      </c>
    </row>
    <row r="51" spans="1:12" ht="13.5" customHeight="1">
      <c r="A51" s="385">
        <v>54</v>
      </c>
      <c r="B51" s="386">
        <f>IFERROR('a（自動）計算用'!G49,"")</f>
        <v>21.785381397326137</v>
      </c>
      <c r="C51" s="386">
        <f>IFERROR('a（自動）計算用'!I49,"")</f>
        <v>31.049129772792813</v>
      </c>
      <c r="D51" s="387">
        <f>IFERROR('a（自動）計算用'!F49,"")</f>
        <v>629.74429918330588</v>
      </c>
      <c r="E51" s="388">
        <f>IFERROR('a（自動）計算用'!J49,"")</f>
        <v>0.80354308182316048</v>
      </c>
      <c r="F51" s="386">
        <f>IFERROR('a（自動）計算用'!H49,"")</f>
        <v>506.02667492632003</v>
      </c>
      <c r="G51" s="388">
        <f>IFERROR('a（自動）計算用'!K49,"")</f>
        <v>0.67</v>
      </c>
      <c r="H51" s="387">
        <f>IFERROR('a（自動）計算用'!L49,"")</f>
        <v>0</v>
      </c>
      <c r="I51" s="389">
        <f>IFERROR('a（自動）計算用'!M49,"")</f>
        <v>0</v>
      </c>
      <c r="J51" s="386">
        <f>IFERROR('a（自動）計算用'!O49,"")</f>
        <v>0</v>
      </c>
      <c r="K51" s="387">
        <f>IFERROR('a（自動）計算用'!S49,"")</f>
        <v>629.74429918330588</v>
      </c>
      <c r="L51" s="388">
        <f>IFERROR('a（自動）計算用'!V49,"")</f>
        <v>0.67174847271603289</v>
      </c>
    </row>
    <row r="52" spans="1:12" ht="13.5" customHeight="1">
      <c r="A52" s="385">
        <v>55</v>
      </c>
      <c r="B52" s="386">
        <f>IFERROR('a（自動）計算用'!G50,"")</f>
        <v>22.01027880212586</v>
      </c>
      <c r="C52" s="386">
        <f>IFERROR('a（自動）計算用'!I50,"")</f>
        <v>31.232093526699039</v>
      </c>
      <c r="D52" s="387">
        <f>IFERROR('a（自動）計算用'!F50,"")</f>
        <v>629.74429918330588</v>
      </c>
      <c r="E52" s="388">
        <f>IFERROR('a（自動）計算用'!J50,"")</f>
        <v>0.82115328784615571</v>
      </c>
      <c r="F52" s="386">
        <f>IFERROR('a（自動）計算用'!H50,"")</f>
        <v>517.1166017767448</v>
      </c>
      <c r="G52" s="388">
        <f>IFERROR('a（自動）計算用'!K50,"")</f>
        <v>0.67</v>
      </c>
      <c r="H52" s="387">
        <f>IFERROR('a（自動）計算用'!L50,"")</f>
        <v>0</v>
      </c>
      <c r="I52" s="389">
        <f>IFERROR('a（自動）計算用'!M50,"")</f>
        <v>0</v>
      </c>
      <c r="J52" s="386">
        <f>IFERROR('a（自動）計算用'!O50,"")</f>
        <v>0</v>
      </c>
      <c r="K52" s="387">
        <f>IFERROR('a（自動）計算用'!S50,"")</f>
        <v>629.74429918330588</v>
      </c>
      <c r="L52" s="388">
        <f>IFERROR('a（自動）計算用'!V50,"")</f>
        <v>0.67643845312373019</v>
      </c>
    </row>
    <row r="53" spans="1:12" ht="13.5" customHeight="1">
      <c r="A53" s="385">
        <v>56</v>
      </c>
      <c r="B53" s="386">
        <f>IFERROR('a（自動）計算用'!G51,"")</f>
        <v>22.231423066084648</v>
      </c>
      <c r="C53" s="386">
        <f>IFERROR('a（自動）計算用'!I51,"")</f>
        <v>31.410434768730116</v>
      </c>
      <c r="D53" s="387">
        <f>IFERROR('a（自動）計算用'!F51,"")</f>
        <v>629.74429918330588</v>
      </c>
      <c r="E53" s="388">
        <f>IFERROR('a（自動）計算用'!J51,"")</f>
        <v>0.83862607818901969</v>
      </c>
      <c r="F53" s="386">
        <f>IFERROR('a（自動）計算用'!H51,"")</f>
        <v>528.1199918859885</v>
      </c>
      <c r="G53" s="388">
        <f>IFERROR('a（自動）計算用'!K51,"")</f>
        <v>0.68</v>
      </c>
      <c r="H53" s="387">
        <f>IFERROR('a（自動）計算用'!L51,"")</f>
        <v>0</v>
      </c>
      <c r="I53" s="389">
        <f>IFERROR('a（自動）計算用'!M51,"")</f>
        <v>0</v>
      </c>
      <c r="J53" s="386">
        <f>IFERROR('a（自動）計算用'!O51,"")</f>
        <v>0</v>
      </c>
      <c r="K53" s="387">
        <f>IFERROR('a（自動）計算用'!S51,"")</f>
        <v>629.74429918330588</v>
      </c>
      <c r="L53" s="388">
        <f>IFERROR('a（自動）計算用'!V51,"")</f>
        <v>0.68100300223747778</v>
      </c>
    </row>
    <row r="54" spans="1:12" ht="13.5" customHeight="1">
      <c r="A54" s="385">
        <v>57</v>
      </c>
      <c r="B54" s="386">
        <f>IFERROR('a（自動）計算用'!G52,"")</f>
        <v>22.448872079465712</v>
      </c>
      <c r="C54" s="386">
        <f>IFERROR('a（自動）計算用'!I52,"")</f>
        <v>31.584299911457929</v>
      </c>
      <c r="D54" s="387">
        <f>IFERROR('a（自動）計算用'!F52,"")</f>
        <v>629.74429918330588</v>
      </c>
      <c r="E54" s="388">
        <f>IFERROR('a（自動）計算用'!J52,"")</f>
        <v>0.85595714588454896</v>
      </c>
      <c r="F54" s="386">
        <f>IFERROR('a（自動）計算用'!H52,"")</f>
        <v>539.03413296600797</v>
      </c>
      <c r="G54" s="388">
        <f>IFERROR('a（自動）計算用'!K52,"")</f>
        <v>0.68</v>
      </c>
      <c r="H54" s="387">
        <f>IFERROR('a（自動）計算用'!L52,"")</f>
        <v>0</v>
      </c>
      <c r="I54" s="389">
        <f>IFERROR('a（自動）計算用'!M52,"")</f>
        <v>0</v>
      </c>
      <c r="J54" s="386">
        <f>IFERROR('a（自動）計算用'!O52,"")</f>
        <v>0</v>
      </c>
      <c r="K54" s="387">
        <f>IFERROR('a（自動）計算用'!S52,"")</f>
        <v>629.74429918330588</v>
      </c>
      <c r="L54" s="388">
        <f>IFERROR('a（自動）計算用'!V52,"")</f>
        <v>0.68544617924515128</v>
      </c>
    </row>
    <row r="55" spans="1:12" ht="13.5" customHeight="1">
      <c r="A55" s="385">
        <v>58</v>
      </c>
      <c r="B55" s="386">
        <f>IFERROR('a（自動）計算用'!G53,"")</f>
        <v>22.662682528953709</v>
      </c>
      <c r="C55" s="386">
        <f>IFERROR('a（自動）計算用'!I53,"")</f>
        <v>31.753829059017811</v>
      </c>
      <c r="D55" s="387">
        <f>IFERROR('a（自動）計算用'!F53,"")</f>
        <v>629.74429918330588</v>
      </c>
      <c r="E55" s="388">
        <f>IFERROR('a（自動）計算用'!J53,"")</f>
        <v>0.87314248909356906</v>
      </c>
      <c r="F55" s="386">
        <f>IFERROR('a（自動）計算用'!H53,"")</f>
        <v>549.85650488139697</v>
      </c>
      <c r="G55" s="388">
        <f>IFERROR('a（自動）計算用'!K53,"")</f>
        <v>0.68</v>
      </c>
      <c r="H55" s="387">
        <f>IFERROR('a（自動）計算用'!L53,"")</f>
        <v>0</v>
      </c>
      <c r="I55" s="389">
        <f>IFERROR('a（自動）計算用'!M53,"")</f>
        <v>0</v>
      </c>
      <c r="J55" s="386">
        <f>IFERROR('a（自動）計算用'!O53,"")</f>
        <v>0</v>
      </c>
      <c r="K55" s="387">
        <f>IFERROR('a（自動）計算用'!S53,"")</f>
        <v>629.74429918330588</v>
      </c>
      <c r="L55" s="388">
        <f>IFERROR('a（自動）計算用'!V53,"")</f>
        <v>0.68977187919795624</v>
      </c>
    </row>
    <row r="56" spans="1:12" ht="13.5" customHeight="1">
      <c r="A56" s="385">
        <v>59</v>
      </c>
      <c r="B56" s="386">
        <f>IFERROR('a（自動）計算用'!G54,"")</f>
        <v>22.872909941523172</v>
      </c>
      <c r="C56" s="386">
        <f>IFERROR('a（自動）計算用'!I54,"")</f>
        <v>31.919156351355031</v>
      </c>
      <c r="D56" s="387">
        <f>IFERROR('a（自動）計算用'!F54,"")</f>
        <v>629.74429918330588</v>
      </c>
      <c r="E56" s="388">
        <f>IFERROR('a（自動）計算用'!J54,"")</f>
        <v>0.89017839586421743</v>
      </c>
      <c r="F56" s="386">
        <f>IFERROR('a（自動）計算用'!H54,"")</f>
        <v>560.58477005163104</v>
      </c>
      <c r="G56" s="388">
        <f>IFERROR('a（自動）計算用'!K54,"")</f>
        <v>0.69</v>
      </c>
      <c r="H56" s="387">
        <f>IFERROR('a（自動）計算用'!L54,"")</f>
        <v>0</v>
      </c>
      <c r="I56" s="389">
        <f>IFERROR('a（自動）計算用'!M54,"")</f>
        <v>0</v>
      </c>
      <c r="J56" s="386">
        <f>IFERROR('a（自動）計算用'!O54,"")</f>
        <v>0</v>
      </c>
      <c r="K56" s="387">
        <f>IFERROR('a（自動）計算用'!S54,"")</f>
        <v>629.74429918330588</v>
      </c>
      <c r="L56" s="388">
        <f>IFERROR('a（自動）計算用'!V54,"")</f>
        <v>0.69398384065820851</v>
      </c>
    </row>
    <row r="57" spans="1:12" ht="13.5" customHeight="1">
      <c r="A57" s="385">
        <v>60</v>
      </c>
      <c r="B57" s="386">
        <f>IFERROR('a（自動）計算用'!G55,"")</f>
        <v>23.079608727449379</v>
      </c>
      <c r="C57" s="386">
        <f>IFERROR('a（自動）計算用'!I55,"")</f>
        <v>32.080410287255276</v>
      </c>
      <c r="D57" s="387">
        <f>IFERROR('a（自動）計算用'!F55,"")</f>
        <v>629.74429918330588</v>
      </c>
      <c r="E57" s="388">
        <f>IFERROR('a（自動）計算用'!J55,"")</f>
        <v>0.90706142980665161</v>
      </c>
      <c r="F57" s="386">
        <f>IFERROR('a（自動）計算用'!H55,"")</f>
        <v>571.21676442979719</v>
      </c>
      <c r="G57" s="388">
        <f>IFERROR('a（自動）計算用'!K55,"")</f>
        <v>0.69</v>
      </c>
      <c r="H57" s="387">
        <f>IFERROR('a（自動）計算用'!L55,"")</f>
        <v>0</v>
      </c>
      <c r="I57" s="389">
        <f>IFERROR('a（自動）計算用'!M55,"")</f>
        <v>0</v>
      </c>
      <c r="J57" s="386">
        <f>IFERROR('a（自動）計算用'!O55,"")</f>
        <v>0</v>
      </c>
      <c r="K57" s="387">
        <f>IFERROR('a（自動）計算用'!S55,"")</f>
        <v>629.74429918330588</v>
      </c>
      <c r="L57" s="388">
        <f>IFERROR('a（自動）計算用'!V55,"")</f>
        <v>0.69808565300304559</v>
      </c>
    </row>
    <row r="58" spans="1:12" ht="13.5" customHeight="1">
      <c r="A58" s="385">
        <v>61</v>
      </c>
      <c r="B58" s="386">
        <f>IFERROR('a（自動）計算用'!G56,"")</f>
        <v>23.282832222400035</v>
      </c>
      <c r="C58" s="386">
        <f>IFERROR('a（自動）計算用'!I56,"")</f>
        <v>32.237714027604014</v>
      </c>
      <c r="D58" s="387">
        <f>IFERROR('a（自動）計算用'!F56,"")</f>
        <v>629.74429918330588</v>
      </c>
      <c r="E58" s="388">
        <f>IFERROR('a（自動）計算用'!J56,"")</f>
        <v>0.92378841662784839</v>
      </c>
      <c r="F58" s="386">
        <f>IFERROR('a（自動）計算用'!H56,"")</f>
        <v>581.75048902296021</v>
      </c>
      <c r="G58" s="388">
        <f>IFERROR('a（自動）計算用'!K56,"")</f>
        <v>0.7</v>
      </c>
      <c r="H58" s="387">
        <f>IFERROR('a（自動）計算用'!L56,"")</f>
        <v>0</v>
      </c>
      <c r="I58" s="389">
        <f>IFERROR('a（自動）計算用'!M56,"")</f>
        <v>0</v>
      </c>
      <c r="J58" s="386">
        <f>IFERROR('a（自動）計算用'!O56,"")</f>
        <v>0</v>
      </c>
      <c r="K58" s="387">
        <f>IFERROR('a（自動）計算用'!S56,"")</f>
        <v>629.74429918330588</v>
      </c>
      <c r="L58" s="388">
        <f>IFERROR('a（自動）計算用'!V56,"")</f>
        <v>0.70208076339385261</v>
      </c>
    </row>
    <row r="59" spans="1:12" ht="13.5" customHeight="1">
      <c r="A59" s="385">
        <v>62</v>
      </c>
      <c r="B59" s="386">
        <f>IFERROR('a（自動）計算用'!G57,"")</f>
        <v>23.482632728549</v>
      </c>
      <c r="C59" s="386">
        <f>IFERROR('a（自動）計算用'!I57,"")</f>
        <v>32.391185680207691</v>
      </c>
      <c r="D59" s="387">
        <f>IFERROR('a（自動）計算用'!F57,"")</f>
        <v>629.74429918330588</v>
      </c>
      <c r="E59" s="388">
        <f>IFERROR('a（自動）計算用'!J57,"")</f>
        <v>0.94035643147306436</v>
      </c>
      <c r="F59" s="386">
        <f>IFERROR('a（自動）計算用'!H57,"")</f>
        <v>592.18410192051931</v>
      </c>
      <c r="G59" s="388">
        <f>IFERROR('a（自動）計算用'!K57,"")</f>
        <v>0.7</v>
      </c>
      <c r="H59" s="387">
        <f>IFERROR('a（自動）計算用'!L57,"")</f>
        <v>0</v>
      </c>
      <c r="I59" s="389">
        <f>IFERROR('a（自動）計算用'!M57,"")</f>
        <v>0</v>
      </c>
      <c r="J59" s="386">
        <f>IFERROR('a（自動）計算用'!O57,"")</f>
        <v>0</v>
      </c>
      <c r="K59" s="387">
        <f>IFERROR('a（自動）計算用'!S57,"")</f>
        <v>629.74429918330588</v>
      </c>
      <c r="L59" s="388">
        <f>IFERROR('a（自動）計算用'!V57,"")</f>
        <v>0.70597248342189545</v>
      </c>
    </row>
    <row r="60" spans="1:12" ht="13.5" customHeight="1">
      <c r="A60" s="385">
        <v>63</v>
      </c>
      <c r="B60" s="386">
        <f>IFERROR('a（自動）計算用'!G58,"")</f>
        <v>23.679061554656627</v>
      </c>
      <c r="C60" s="386">
        <f>IFERROR('a（自動）計算用'!I58,"")</f>
        <v>32.54093856740738</v>
      </c>
      <c r="D60" s="387">
        <f>IFERROR('a（自動）計算用'!F58,"")</f>
        <v>629.74429918330588</v>
      </c>
      <c r="E60" s="388">
        <f>IFERROR('a（自動）計算用'!J58,"")</f>
        <v>0.95676278702256479</v>
      </c>
      <c r="F60" s="386">
        <f>IFERROR('a（自動）計算用'!H58,"")</f>
        <v>602.51591079819161</v>
      </c>
      <c r="G60" s="388">
        <f>IFERROR('a（自動）計算用'!K58,"")</f>
        <v>0.7</v>
      </c>
      <c r="H60" s="387">
        <f>IFERROR('a（自動）計算用'!L58,"")</f>
        <v>0</v>
      </c>
      <c r="I60" s="389">
        <f>IFERROR('a（自動）計算用'!M58,"")</f>
        <v>0</v>
      </c>
      <c r="J60" s="386">
        <f>IFERROR('a（自動）計算用'!O58,"")</f>
        <v>0</v>
      </c>
      <c r="K60" s="387">
        <f>IFERROR('a（自動）計算用'!S58,"")</f>
        <v>629.74429918330588</v>
      </c>
      <c r="L60" s="388">
        <f>IFERROR('a（自動）計算用'!V58,"")</f>
        <v>0.70976399544117164</v>
      </c>
    </row>
    <row r="61" spans="1:12" ht="13.5" customHeight="1">
      <c r="A61" s="385">
        <v>64</v>
      </c>
      <c r="B61" s="386">
        <f>IFERROR('a（自動）計算用'!G59,"")</f>
        <v>23.872169055064809</v>
      </c>
      <c r="C61" s="386">
        <f>IFERROR('a（自動）計算用'!I59,"")</f>
        <v>32.68708147762085</v>
      </c>
      <c r="D61" s="387">
        <f>IFERROR('a（自動）計算用'!F59,"")</f>
        <v>629.74429918330588</v>
      </c>
      <c r="E61" s="388">
        <f>IFERROR('a（自動）計算用'!J59,"")</f>
        <v>0.97300502229427244</v>
      </c>
      <c r="F61" s="386">
        <f>IFERROR('a（自動）計算用'!H59,"")</f>
        <v>612.74436586654349</v>
      </c>
      <c r="G61" s="388">
        <f>IFERROR('a（自動）計算用'!K59,"")</f>
        <v>0.71</v>
      </c>
      <c r="H61" s="387">
        <f>IFERROR('a（自動）計算用'!L59,"")</f>
        <v>0</v>
      </c>
      <c r="I61" s="389">
        <f>IFERROR('a（自動）計算用'!M59,"")</f>
        <v>0</v>
      </c>
      <c r="J61" s="386">
        <f>IFERROR('a（自動）計算用'!O59,"")</f>
        <v>0</v>
      </c>
      <c r="K61" s="387">
        <f>IFERROR('a（自動）計算用'!S59,"")</f>
        <v>629.74429918330588</v>
      </c>
      <c r="L61" s="388">
        <f>IFERROR('a（自動）計算用'!V59,"")</f>
        <v>0.71345835859977624</v>
      </c>
    </row>
    <row r="62" spans="1:12" ht="13.5" customHeight="1">
      <c r="A62" s="385">
        <v>65</v>
      </c>
      <c r="B62" s="386">
        <f>IFERROR('a（自動）計算用'!G60,"")</f>
        <v>24.062004667559098</v>
      </c>
      <c r="C62" s="386">
        <f>IFERROR('a（自動）計算用'!I60,"")</f>
        <v>32.829718901864226</v>
      </c>
      <c r="D62" s="387">
        <f>IFERROR('a（自動）計算用'!F60,"")</f>
        <v>629.74429918330588</v>
      </c>
      <c r="E62" s="388">
        <f>IFERROR('a（自動）計算用'!J60,"")</f>
        <v>0.98908089210515959</v>
      </c>
      <c r="F62" s="386">
        <f>IFERROR('a（自動）計算用'!H60,"")</f>
        <v>622.86805323436272</v>
      </c>
      <c r="G62" s="388">
        <f>IFERROR('a（自動）計算用'!K60,"")</f>
        <v>0.71</v>
      </c>
      <c r="H62" s="387">
        <f>IFERROR('a（自動）計算用'!L60,"")</f>
        <v>0</v>
      </c>
      <c r="I62" s="389">
        <f>IFERROR('a（自動）計算用'!M60,"")</f>
        <v>0</v>
      </c>
      <c r="J62" s="386">
        <f>IFERROR('a（自動）計算用'!O60,"")</f>
        <v>0</v>
      </c>
      <c r="K62" s="387">
        <f>IFERROR('a（自動）計算用'!S60,"")</f>
        <v>629.74429918330588</v>
      </c>
      <c r="L62" s="388">
        <f>IFERROR('a（自動）計算用'!V60,"")</f>
        <v>0.71705851458125247</v>
      </c>
    </row>
    <row r="63" spans="1:12" ht="13.5" customHeight="1">
      <c r="A63" s="385">
        <v>66</v>
      </c>
      <c r="B63" s="386">
        <f>IFERROR('a（自動）計算用'!G61,"")</f>
        <v>24.248616950054153</v>
      </c>
      <c r="C63" s="386">
        <f>IFERROR('a（自動）計算用'!I61,"")</f>
        <v>32.968951256225942</v>
      </c>
      <c r="D63" s="387">
        <f>IFERROR('a（自動）計算用'!F61,"")</f>
        <v>629.74429918330588</v>
      </c>
      <c r="E63" s="388">
        <f>IFERROR('a（自動）計算用'!J61,"")</f>
        <v>1.0049883571463782</v>
      </c>
      <c r="F63" s="386">
        <f>IFERROR('a（自動）計算用'!H61,"")</f>
        <v>632.8856886585279</v>
      </c>
      <c r="G63" s="388">
        <f>IFERROR('a（自動）計算用'!K61,"")</f>
        <v>0.72</v>
      </c>
      <c r="H63" s="387">
        <f>IFERROR('a（自動）計算用'!L61,"")</f>
        <v>0</v>
      </c>
      <c r="I63" s="389">
        <f>IFERROR('a（自動）計算用'!M61,"")</f>
        <v>0</v>
      </c>
      <c r="J63" s="386">
        <f>IFERROR('a（自動）計算用'!O61,"")</f>
        <v>0</v>
      </c>
      <c r="K63" s="387">
        <f>IFERROR('a（自動）計算用'!S61,"")</f>
        <v>629.74429918330588</v>
      </c>
      <c r="L63" s="388">
        <f>IFERROR('a（自動）計算用'!V61,"")</f>
        <v>0.72056729306743839</v>
      </c>
    </row>
    <row r="64" spans="1:12" ht="13.5" customHeight="1">
      <c r="A64" s="385">
        <v>67</v>
      </c>
      <c r="B64" s="386">
        <f>IFERROR('a（自動）計算用'!G62,"")</f>
        <v>24.432053616063651</v>
      </c>
      <c r="C64" s="386">
        <f>IFERROR('a（自動）計算用'!I62,"")</f>
        <v>33.104875091193527</v>
      </c>
      <c r="D64" s="387">
        <f>IFERROR('a（自動）計算用'!F62,"")</f>
        <v>629.74429918330588</v>
      </c>
      <c r="E64" s="388">
        <f>IFERROR('a（自動）計算用'!J62,"")</f>
        <v>1.0207255746292803</v>
      </c>
      <c r="F64" s="386">
        <f>IFERROR('a（自動）計算用'!H62,"")</f>
        <v>642.79611165339327</v>
      </c>
      <c r="G64" s="388">
        <f>IFERROR('a（自動）計算用'!K62,"")</f>
        <v>0.72</v>
      </c>
      <c r="H64" s="387">
        <f>IFERROR('a（自動）計算用'!L62,"")</f>
        <v>0</v>
      </c>
      <c r="I64" s="389">
        <f>IFERROR('a（自動）計算用'!M62,"")</f>
        <v>0</v>
      </c>
      <c r="J64" s="386">
        <f>IFERROR('a（自動）計算用'!O62,"")</f>
        <v>0</v>
      </c>
      <c r="K64" s="387">
        <f>IFERROR('a（自動）計算用'!S62,"")</f>
        <v>629.74429918330588</v>
      </c>
      <c r="L64" s="388">
        <f>IFERROR('a（自動）計算用'!V62,"")</f>
        <v>0.72398741693424229</v>
      </c>
    </row>
    <row r="65" spans="1:12" ht="13.5" customHeight="1">
      <c r="A65" s="385">
        <v>68</v>
      </c>
      <c r="B65" s="386">
        <f>IFERROR('a（自動）計算用'!G63,"")</f>
        <v>24.612361568920402</v>
      </c>
      <c r="C65" s="386">
        <f>IFERROR('a（自動）計算用'!I63,"")</f>
        <v>33.237583288669967</v>
      </c>
      <c r="D65" s="387">
        <f>IFERROR('a（自動）計算用'!F63,"")</f>
        <v>629.74429918330588</v>
      </c>
      <c r="E65" s="388">
        <f>IFERROR('a（自動）計算用'!J63,"")</f>
        <v>1.0362908894617442</v>
      </c>
      <c r="F65" s="386">
        <f>IFERROR('a（自動）計算用'!H63,"")</f>
        <v>652.5982799341308</v>
      </c>
      <c r="G65" s="388">
        <f>IFERROR('a（自動）計算用'!K63,"")</f>
        <v>0.72</v>
      </c>
      <c r="H65" s="387">
        <f>IFERROR('a（自動）計算用'!L63,"")</f>
        <v>0</v>
      </c>
      <c r="I65" s="389">
        <f>IFERROR('a（自動）計算用'!M63,"")</f>
        <v>0</v>
      </c>
      <c r="J65" s="386">
        <f>IFERROR('a（自動）計算用'!O63,"")</f>
        <v>0</v>
      </c>
      <c r="K65" s="387">
        <f>IFERROR('a（自動）計算用'!S63,"")</f>
        <v>629.74429918330588</v>
      </c>
      <c r="L65" s="388">
        <f>IFERROR('a（自動）計算用'!V63,"")</f>
        <v>0.7273215071916701</v>
      </c>
    </row>
    <row r="66" spans="1:12" ht="13.5" customHeight="1">
      <c r="A66" s="385">
        <v>69</v>
      </c>
      <c r="B66" s="386">
        <f>IFERROR('a（自動）計算用'!G64,"")</f>
        <v>24.789586934717246</v>
      </c>
      <c r="C66" s="386">
        <f>IFERROR('a（自動）計算用'!I64,"")</f>
        <v>33.367165247454125</v>
      </c>
      <c r="D66" s="387">
        <f>IFERROR('a（自動）計算用'!F64,"")</f>
        <v>629.74429918330588</v>
      </c>
      <c r="E66" s="388">
        <f>IFERROR('a（自動）計算用'!J64,"")</f>
        <v>1.051682825916306</v>
      </c>
      <c r="F66" s="386">
        <f>IFERROR('a（自動）計算用'!H64,"")</f>
        <v>662.29126416978283</v>
      </c>
      <c r="G66" s="388">
        <f>IFERROR('a（自動）計算用'!K64,"")</f>
        <v>0.73</v>
      </c>
      <c r="H66" s="387">
        <f>IFERROR('a（自動）計算用'!L64,"")</f>
        <v>0</v>
      </c>
      <c r="I66" s="389">
        <f>IFERROR('a（自動）計算用'!M64,"")</f>
        <v>0</v>
      </c>
      <c r="J66" s="386">
        <f>IFERROR('a（自動）計算用'!O64,"")</f>
        <v>0</v>
      </c>
      <c r="K66" s="387">
        <f>IFERROR('a（自動）計算用'!S64,"")</f>
        <v>629.74429918330588</v>
      </c>
      <c r="L66" s="388">
        <f>IFERROR('a（自動）計算用'!V64,"")</f>
        <v>0.7305720876792039</v>
      </c>
    </row>
    <row r="67" spans="1:12" ht="13.5" customHeight="1">
      <c r="A67" s="385">
        <v>70</v>
      </c>
      <c r="B67" s="386">
        <f>IFERROR('a（自動）計算用'!G65,"")</f>
        <v>24.963775093944498</v>
      </c>
      <c r="C67" s="386">
        <f>IFERROR('a（自動）計算用'!I65,"")</f>
        <v>33.493707057907173</v>
      </c>
      <c r="D67" s="387">
        <f>IFERROR('a（自動）計算用'!F65,"")</f>
        <v>629.74429918330588</v>
      </c>
      <c r="E67" s="388">
        <f>IFERROR('a（自動）計算用'!J65,"")</f>
        <v>1.0669000797538435</v>
      </c>
      <c r="F67" s="386">
        <f>IFERROR('a（自動）計算用'!H65,"")</f>
        <v>671.87424302319732</v>
      </c>
      <c r="G67" s="388">
        <f>IFERROR('a（自動）計算用'!K65,"")</f>
        <v>0.73</v>
      </c>
      <c r="H67" s="387">
        <f>IFERROR('a（自動）計算用'!L65,"")</f>
        <v>0</v>
      </c>
      <c r="I67" s="389">
        <f>IFERROR('a（自動）計算用'!M65,"")</f>
        <v>0</v>
      </c>
      <c r="J67" s="386">
        <f>IFERROR('a（自動）計算用'!O65,"")</f>
        <v>0</v>
      </c>
      <c r="K67" s="387">
        <f>IFERROR('a（自動）計算用'!S65,"")</f>
        <v>629.74429918330588</v>
      </c>
      <c r="L67" s="388">
        <f>IFERROR('a（自動）計算用'!V65,"")</f>
        <v>0.73374158952741431</v>
      </c>
    </row>
    <row r="68" spans="1:12" ht="13.5" customHeight="1">
      <c r="A68" s="385">
        <v>71</v>
      </c>
      <c r="B68" s="386">
        <f>IFERROR('a（自動）計算用'!G66,"")</f>
        <v>25.134970711804797</v>
      </c>
      <c r="C68" s="386">
        <f>IFERROR('a（自動）計算用'!I66,"")</f>
        <v>33.617291666475218</v>
      </c>
      <c r="D68" s="387">
        <f>IFERROR('a（自動）計算用'!F66,"")</f>
        <v>629.74429918330588</v>
      </c>
      <c r="E68" s="388">
        <f>IFERROR('a（自動）計算用'!J66,"")</f>
        <v>1.0819415107686499</v>
      </c>
      <c r="F68" s="386">
        <f>IFERROR('a（自動）計算用'!H66,"")</f>
        <v>681.34649845633055</v>
      </c>
      <c r="G68" s="388">
        <f>IFERROR('a（自動）計算用'!K66,"")</f>
        <v>0.73</v>
      </c>
      <c r="H68" s="387">
        <f>IFERROR('a（自動）計算用'!L66,"")</f>
        <v>0</v>
      </c>
      <c r="I68" s="389">
        <f>IFERROR('a（自動）計算用'!M66,"")</f>
        <v>0</v>
      </c>
      <c r="J68" s="386">
        <f>IFERROR('a（自動）計算用'!O66,"")</f>
        <v>0</v>
      </c>
      <c r="K68" s="387">
        <f>IFERROR('a（自動）計算用'!S66,"")</f>
        <v>629.74429918330588</v>
      </c>
      <c r="L68" s="388">
        <f>IFERROR('a（自動）計算用'!V66,"")</f>
        <v>0.73683235539639536</v>
      </c>
    </row>
    <row r="69" spans="1:12" ht="13.5" customHeight="1">
      <c r="A69" s="385">
        <v>72</v>
      </c>
      <c r="B69" s="386">
        <f>IFERROR('a（自動）計算用'!G67,"")</f>
        <v>25.303217767191139</v>
      </c>
      <c r="C69" s="386">
        <f>IFERROR('a（自動）計算用'!I67,"")</f>
        <v>33.737999030692364</v>
      </c>
      <c r="D69" s="387">
        <f>IFERROR('a（自動）計算用'!F67,"")</f>
        <v>629.74429918330588</v>
      </c>
      <c r="E69" s="388">
        <f>IFERROR('a（自動）計算用'!J67,"")</f>
        <v>1.096806135722795</v>
      </c>
      <c r="F69" s="386">
        <f>IFERROR('a（自動）計算用'!H67,"")</f>
        <v>690.70741128070142</v>
      </c>
      <c r="G69" s="388">
        <f>IFERROR('a（自動）計算用'!K67,"")</f>
        <v>0.73</v>
      </c>
      <c r="H69" s="387">
        <f>IFERROR('a（自動）計算用'!L67,"")</f>
        <v>0</v>
      </c>
      <c r="I69" s="389">
        <f>IFERROR('a（自動）計算用'!M67,"")</f>
        <v>0</v>
      </c>
      <c r="J69" s="386">
        <f>IFERROR('a（自動）計算用'!O67,"")</f>
        <v>0</v>
      </c>
      <c r="K69" s="387">
        <f>IFERROR('a（自動）計算用'!S67,"")</f>
        <v>629.74429918330588</v>
      </c>
      <c r="L69" s="388">
        <f>IFERROR('a（自動）計算用'!V67,"")</f>
        <v>0.7398466435013118</v>
      </c>
    </row>
    <row r="70" spans="1:12" ht="13.5" customHeight="1">
      <c r="A70" s="385">
        <v>73</v>
      </c>
      <c r="B70" s="386">
        <f>IFERROR('a（自動）計算用'!G68,"")</f>
        <v>25.468559580319468</v>
      </c>
      <c r="C70" s="386">
        <f>IFERROR('a（自動）計算用'!I68,"")</f>
        <v>33.855906265246709</v>
      </c>
      <c r="D70" s="387">
        <f>IFERROR('a（自動）計算用'!F68,"")</f>
        <v>629.74429918330588</v>
      </c>
      <c r="E70" s="388">
        <f>IFERROR('a（自動）計算用'!J68,"")</f>
        <v>1.1114931216397863</v>
      </c>
      <c r="F70" s="386">
        <f>IFERROR('a（自動）計算用'!H68,"")</f>
        <v>699.95645693411223</v>
      </c>
      <c r="G70" s="388">
        <f>IFERROR('a（自動）計算用'!K68,"")</f>
        <v>0.74</v>
      </c>
      <c r="H70" s="387">
        <f>IFERROR('a（自動）計算用'!L68,"")</f>
        <v>0</v>
      </c>
      <c r="I70" s="389">
        <f>IFERROR('a（自動）計算用'!M68,"")</f>
        <v>0</v>
      </c>
      <c r="J70" s="386">
        <f>IFERROR('a（自動）計算用'!O68,"")</f>
        <v>0</v>
      </c>
      <c r="K70" s="387">
        <f>IFERROR('a（自動）計算用'!S68,"")</f>
        <v>629.74429918330588</v>
      </c>
      <c r="L70" s="388">
        <f>IFERROR('a（自動）計算用'!V68,"")</f>
        <v>0.74278663143503243</v>
      </c>
    </row>
    <row r="71" spans="1:12" ht="13.5" customHeight="1">
      <c r="A71" s="385">
        <v>74</v>
      </c>
      <c r="B71" s="386">
        <f>IFERROR('a（自動）計算用'!G69,"")</f>
        <v>25.631038839011826</v>
      </c>
      <c r="C71" s="386">
        <f>IFERROR('a（自動）計算用'!I69,"")</f>
        <v>33.971087779651768</v>
      </c>
      <c r="D71" s="387">
        <f>IFERROR('a（自動）計算用'!F69,"")</f>
        <v>629.74429918330588</v>
      </c>
      <c r="E71" s="388">
        <f>IFERROR('a（自動）計算用'!J69,"")</f>
        <v>1.1260017794294479</v>
      </c>
      <c r="F71" s="386">
        <f>IFERROR('a（自動）計算用'!H69,"")</f>
        <v>709.09320146595303</v>
      </c>
      <c r="G71" s="388">
        <f>IFERROR('a（自動）計算用'!K69,"")</f>
        <v>0.74</v>
      </c>
      <c r="H71" s="387">
        <f>IFERROR('a（自動）計算用'!L69,"")</f>
        <v>0</v>
      </c>
      <c r="I71" s="389">
        <f>IFERROR('a（自動）計算用'!M69,"")</f>
        <v>0</v>
      </c>
      <c r="J71" s="386">
        <f>IFERROR('a（自動）計算用'!O69,"")</f>
        <v>0</v>
      </c>
      <c r="K71" s="387">
        <f>IFERROR('a（自動）計算用'!S69,"")</f>
        <v>629.74429918330588</v>
      </c>
      <c r="L71" s="388">
        <f>IFERROR('a（自動）計算用'!V69,"")</f>
        <v>0.74565441979747926</v>
      </c>
    </row>
    <row r="72" spans="1:12" ht="13.5" customHeight="1">
      <c r="A72" s="385">
        <v>75</v>
      </c>
      <c r="B72" s="386">
        <f>IFERROR('a（自動）計算用'!G70,"")</f>
        <v>25.790697623631363</v>
      </c>
      <c r="C72" s="386">
        <f>IFERROR('a（自動）計算用'!I70,"")</f>
        <v>34.083615408031037</v>
      </c>
      <c r="D72" s="387">
        <f>IFERROR('a（自動）計算用'!F70,"")</f>
        <v>629.74429918330588</v>
      </c>
      <c r="E72" s="388">
        <f>IFERROR('a（自動）計算用'!J70,"")</f>
        <v>1.1403315578179478</v>
      </c>
      <c r="F72" s="386">
        <f>IFERROR('a（自動）計算用'!H70,"")</f>
        <v>718.11729771467094</v>
      </c>
      <c r="G72" s="388">
        <f>IFERROR('a（自動）計算用'!K70,"")</f>
        <v>0.74</v>
      </c>
      <c r="H72" s="387">
        <f>IFERROR('a（自動）計算用'!L70,"")</f>
        <v>0</v>
      </c>
      <c r="I72" s="389">
        <f>IFERROR('a（自動）計算用'!M70,"")</f>
        <v>0</v>
      </c>
      <c r="J72" s="386">
        <f>IFERROR('a（自動）計算用'!O70,"")</f>
        <v>0</v>
      </c>
      <c r="K72" s="387">
        <f>IFERROR('a（自動）計算用'!S70,"")</f>
        <v>629.74429918330588</v>
      </c>
      <c r="L72" s="388">
        <f>IFERROR('a（自動）計算用'!V70,"")</f>
        <v>0.74845203564099483</v>
      </c>
    </row>
    <row r="73" spans="1:12" ht="13.5" customHeight="1">
      <c r="A73" s="385">
        <v>76</v>
      </c>
      <c r="B73" s="386">
        <f>IFERROR('a（自動）計算用'!G71,"")</f>
        <v>25.947577430675342</v>
      </c>
      <c r="C73" s="386">
        <f>IFERROR('a（自動）計算用'!I71,"")</f>
        <v>34.193558531489465</v>
      </c>
      <c r="D73" s="387">
        <f>IFERROR('a（自動）計算用'!F71,"")</f>
        <v>629.74429918330588</v>
      </c>
      <c r="E73" s="388">
        <f>IFERROR('a（自動）計算用'!J71,"")</f>
        <v>1.1544820375587086</v>
      </c>
      <c r="F73" s="386">
        <f>IFERROR('a（自動）計算用'!H71,"")</f>
        <v>727.02848166212402</v>
      </c>
      <c r="G73" s="388">
        <f>IFERROR('a（自動）計算用'!K71,"")</f>
        <v>0.75</v>
      </c>
      <c r="H73" s="387">
        <f>IFERROR('a（自動）計算用'!L71,"")</f>
        <v>170</v>
      </c>
      <c r="I73" s="389">
        <f>IFERROR('a（自動）計算用'!M71,"")</f>
        <v>0.26995083595114283</v>
      </c>
      <c r="J73" s="386">
        <f>IFERROR('a（自動）計算用'!O71,"")</f>
        <v>101.50665194381213</v>
      </c>
      <c r="K73" s="387">
        <f>IFERROR('a（自動）計算用'!S71,"")</f>
        <v>459.74429918330588</v>
      </c>
      <c r="L73" s="388">
        <f>IFERROR('a（自動）計算用'!V71,"")</f>
        <v>0.64630258371817628</v>
      </c>
    </row>
    <row r="74" spans="1:12" ht="13.5" customHeight="1">
      <c r="A74" s="385">
        <v>77</v>
      </c>
      <c r="B74" s="386">
        <f>IFERROR('a（自動）計算用'!G72,"")</f>
        <v>26.101719195036921</v>
      </c>
      <c r="C74" s="386">
        <f>IFERROR('a（自動）計算用'!I72,"")</f>
        <v>37.531222156478862</v>
      </c>
      <c r="D74" s="387">
        <f>IFERROR('a（自動）計算用'!F72,"")</f>
        <v>459.74429918330588</v>
      </c>
      <c r="E74" s="388">
        <f>IFERROR('a（自動）計算用'!J72,"")</f>
        <v>1.3779235162888825</v>
      </c>
      <c r="F74" s="386">
        <f>IFERROR('a（自動）計算用'!H72,"")</f>
        <v>633.49248132442892</v>
      </c>
      <c r="G74" s="388">
        <f>IFERROR('a（自動）計算用'!K72,"")</f>
        <v>0.64</v>
      </c>
      <c r="H74" s="387">
        <f>IFERROR('a（自動）計算用'!L72,"")</f>
        <v>0</v>
      </c>
      <c r="I74" s="389">
        <f>IFERROR('a（自動）計算用'!M72,"")</f>
        <v>0</v>
      </c>
      <c r="J74" s="386">
        <f>IFERROR('a（自動）計算用'!O72,"")</f>
        <v>0</v>
      </c>
      <c r="K74" s="387">
        <f>IFERROR('a（自動）計算用'!S72,"")</f>
        <v>459.74429918330588</v>
      </c>
      <c r="L74" s="388">
        <f>IFERROR('a（自動）計算用'!V72,"")</f>
        <v>0.64900460126431969</v>
      </c>
    </row>
    <row r="75" spans="1:12" ht="13.5" customHeight="1">
      <c r="A75" s="385">
        <v>78</v>
      </c>
      <c r="B75" s="386">
        <f>IFERROR('a（自動）計算用'!G73,"")</f>
        <v>26.253163310951148</v>
      </c>
      <c r="C75" s="386">
        <f>IFERROR('a（自動）計算用'!I73,"")</f>
        <v>37.657738206911304</v>
      </c>
      <c r="D75" s="387">
        <f>IFERROR('a（自動）計算用'!F73,"")</f>
        <v>459.74429918330588</v>
      </c>
      <c r="E75" s="388">
        <f>IFERROR('a（自動）計算用'!J73,"")</f>
        <v>1.3950490945166869</v>
      </c>
      <c r="F75" s="386">
        <f>IFERROR('a（自動）計算用'!H73,"")</f>
        <v>641.36586828487964</v>
      </c>
      <c r="G75" s="388">
        <f>IFERROR('a（自動）計算用'!K73,"")</f>
        <v>0.65</v>
      </c>
      <c r="H75" s="387">
        <f>IFERROR('a（自動）計算用'!L73,"")</f>
        <v>0</v>
      </c>
      <c r="I75" s="389">
        <f>IFERROR('a（自動）計算用'!M73,"")</f>
        <v>0</v>
      </c>
      <c r="J75" s="386">
        <f>IFERROR('a（自動）計算用'!O73,"")</f>
        <v>0</v>
      </c>
      <c r="K75" s="387">
        <f>IFERROR('a（自動）計算用'!S73,"")</f>
        <v>459.74429918330588</v>
      </c>
      <c r="L75" s="388">
        <f>IFERROR('a（自動）計算用'!V73,"")</f>
        <v>0.6516444759235015</v>
      </c>
    </row>
    <row r="76" spans="1:12" ht="13.5" customHeight="1">
      <c r="A76" s="385">
        <v>79</v>
      </c>
      <c r="B76" s="386">
        <f>IFERROR('a（自動）計算用'!G74,"")</f>
        <v>26.401949651644856</v>
      </c>
      <c r="C76" s="386">
        <f>IFERROR('a（自動）計算用'!I74,"")</f>
        <v>37.781436563853141</v>
      </c>
      <c r="D76" s="387">
        <f>IFERROR('a（自動）計算用'!F74,"")</f>
        <v>459.74429918330588</v>
      </c>
      <c r="E76" s="388">
        <f>IFERROR('a（自動）計算用'!J74,"")</f>
        <v>1.4119624561262154</v>
      </c>
      <c r="F76" s="386">
        <f>IFERROR('a（自動）計算用'!H74,"")</f>
        <v>649.14168986488619</v>
      </c>
      <c r="G76" s="388">
        <f>IFERROR('a（自動）計算用'!K74,"")</f>
        <v>0.65</v>
      </c>
      <c r="H76" s="387">
        <f>IFERROR('a（自動）計算用'!L74,"")</f>
        <v>0</v>
      </c>
      <c r="I76" s="389">
        <f>IFERROR('a（自動）計算用'!M74,"")</f>
        <v>0</v>
      </c>
      <c r="J76" s="386">
        <f>IFERROR('a（自動）計算用'!O74,"")</f>
        <v>0</v>
      </c>
      <c r="K76" s="387">
        <f>IFERROR('a（自動）計算用'!S74,"")</f>
        <v>459.74429918330588</v>
      </c>
      <c r="L76" s="388">
        <f>IFERROR('a（自動）計算用'!V74,"")</f>
        <v>0.65422376597244858</v>
      </c>
    </row>
    <row r="77" spans="1:12" ht="13.5" customHeight="1">
      <c r="A77" s="385">
        <v>80</v>
      </c>
      <c r="B77" s="386">
        <f>IFERROR('a（自動）計算用'!G75,"")</f>
        <v>26.548117587714231</v>
      </c>
      <c r="C77" s="386">
        <f>IFERROR('a（自動）計算用'!I75,"")</f>
        <v>37.902385842542735</v>
      </c>
      <c r="D77" s="387">
        <f>IFERROR('a（自動）計算用'!F75,"")</f>
        <v>459.74429918330588</v>
      </c>
      <c r="E77" s="388">
        <f>IFERROR('a（自動）計算用'!J75,"")</f>
        <v>1.428663104455822</v>
      </c>
      <c r="F77" s="386">
        <f>IFERROR('a（自動）計算用'!H75,"")</f>
        <v>656.819717727088</v>
      </c>
      <c r="G77" s="388">
        <f>IFERROR('a（自動）計算用'!K75,"")</f>
        <v>0.65</v>
      </c>
      <c r="H77" s="387">
        <f>IFERROR('a（自動）計算用'!L75,"")</f>
        <v>0</v>
      </c>
      <c r="I77" s="389">
        <f>IFERROR('a（自動）計算用'!M75,"")</f>
        <v>0</v>
      </c>
      <c r="J77" s="386">
        <f>IFERROR('a（自動）計算用'!O75,"")</f>
        <v>0</v>
      </c>
      <c r="K77" s="387">
        <f>IFERROR('a（自動）計算用'!S75,"")</f>
        <v>459.74429918330588</v>
      </c>
      <c r="L77" s="388">
        <f>IFERROR('a（自動）計算用'!V75,"")</f>
        <v>0.65674398342811213</v>
      </c>
    </row>
    <row r="78" spans="1:12" ht="13.5" customHeight="1">
      <c r="A78" s="385">
        <v>81</v>
      </c>
      <c r="B78" s="386">
        <f>IFERROR('a（自動）計算用'!G76,"")</f>
        <v>26.691706004257707</v>
      </c>
      <c r="C78" s="386">
        <f>IFERROR('a（自動）計算用'!I76,"")</f>
        <v>38.020652590746252</v>
      </c>
      <c r="D78" s="387">
        <f>IFERROR('a（自動）計算用'!F76,"")</f>
        <v>459.74429918330588</v>
      </c>
      <c r="E78" s="388">
        <f>IFERROR('a（自動）計算用'!J76,"")</f>
        <v>1.4451506941443619</v>
      </c>
      <c r="F78" s="386">
        <f>IFERROR('a（自動）計算用'!H76,"")</f>
        <v>664.39979309366765</v>
      </c>
      <c r="G78" s="388">
        <f>IFERROR('a（自動）計算用'!K76,"")</f>
        <v>0.65</v>
      </c>
      <c r="H78" s="387">
        <f>IFERROR('a（自動）計算用'!L76,"")</f>
        <v>0</v>
      </c>
      <c r="I78" s="389">
        <f>IFERROR('a（自動）計算用'!M76,"")</f>
        <v>0</v>
      </c>
      <c r="J78" s="386">
        <f>IFERROR('a（自動）計算用'!O76,"")</f>
        <v>0</v>
      </c>
      <c r="K78" s="387">
        <f>IFERROR('a（自動）計算用'!S76,"")</f>
        <v>459.74429918330588</v>
      </c>
      <c r="L78" s="388">
        <f>IFERROR('a（自動）計算用'!V76,"")</f>
        <v>0.65920659582885899</v>
      </c>
    </row>
    <row r="79" spans="1:12" ht="13.5" customHeight="1">
      <c r="A79" s="385">
        <v>82</v>
      </c>
      <c r="B79" s="386">
        <f>IFERROR('a（自動）計算用'!G77,"")</f>
        <v>26.832753316795277</v>
      </c>
      <c r="C79" s="386">
        <f>IFERROR('a（自動）計算用'!I77,"")</f>
        <v>38.136301376601473</v>
      </c>
      <c r="D79" s="387">
        <f>IFERROR('a（自動）計算用'!F77,"")</f>
        <v>459.74429918330588</v>
      </c>
      <c r="E79" s="388">
        <f>IFERROR('a（自動）計算用'!J77,"")</f>
        <v>1.4614250251606415</v>
      </c>
      <c r="F79" s="386">
        <f>IFERROR('a（自動）計算用'!H77,"")</f>
        <v>671.88182400142432</v>
      </c>
      <c r="G79" s="388">
        <f>IFERROR('a（自動）計算用'!K77,"")</f>
        <v>0.66</v>
      </c>
      <c r="H79" s="387">
        <f>IFERROR('a（自動）計算用'!L77,"")</f>
        <v>0</v>
      </c>
      <c r="I79" s="389">
        <f>IFERROR('a（自動）計算用'!M77,"")</f>
        <v>0</v>
      </c>
      <c r="J79" s="386">
        <f>IFERROR('a（自動）計算用'!O77,"")</f>
        <v>0</v>
      </c>
      <c r="K79" s="387">
        <f>IFERROR('a（自動）計算用'!S77,"")</f>
        <v>459.74429918330588</v>
      </c>
      <c r="L79" s="388">
        <f>IFERROR('a（自動）計算用'!V77,"")</f>
        <v>0.66161302793363852</v>
      </c>
    </row>
    <row r="80" spans="1:12" ht="13.5" customHeight="1">
      <c r="A80" s="385">
        <v>83</v>
      </c>
      <c r="B80" s="386">
        <f>IFERROR('a（自動）計算用'!G78,"")</f>
        <v>26.971297486008631</v>
      </c>
      <c r="C80" s="386">
        <f>IFERROR('a（自動）計算用'!I78,"")</f>
        <v>38.249394871702719</v>
      </c>
      <c r="D80" s="387">
        <f>IFERROR('a（自動）計算用'!F78,"")</f>
        <v>459.74429918330588</v>
      </c>
      <c r="E80" s="388">
        <f>IFERROR('a（自動）計算用'!J78,"")</f>
        <v>1.4774860370204643</v>
      </c>
      <c r="F80" s="386">
        <f>IFERROR('a（自動）計算用'!H78,"")</f>
        <v>679.2657826430933</v>
      </c>
      <c r="G80" s="388">
        <f>IFERROR('a（自動）計算用'!K78,"")</f>
        <v>0.66</v>
      </c>
      <c r="H80" s="387">
        <f>IFERROR('a（自動）計算用'!L78,"")</f>
        <v>0</v>
      </c>
      <c r="I80" s="389">
        <f>IFERROR('a（自動）計算用'!M78,"")</f>
        <v>0</v>
      </c>
      <c r="J80" s="386">
        <f>IFERROR('a（自動）計算用'!O78,"")</f>
        <v>0</v>
      </c>
      <c r="K80" s="387">
        <f>IFERROR('a（自動）計算用'!S78,"")</f>
        <v>459.74429918330588</v>
      </c>
      <c r="L80" s="388">
        <f>IFERROR('a（自動）計算用'!V78,"")</f>
        <v>0.66396466334253079</v>
      </c>
    </row>
    <row r="81" spans="1:12" ht="13.5" customHeight="1">
      <c r="A81" s="385">
        <v>84</v>
      </c>
      <c r="B81" s="386">
        <f>IFERROR('a（自動）計算用'!G79,"")</f>
        <v>27.107376031339449</v>
      </c>
      <c r="C81" s="386">
        <f>IFERROR('a（自動）計算用'!I79,"")</f>
        <v>38.359993929692806</v>
      </c>
      <c r="D81" s="387">
        <f>IFERROR('a（自動）計算用'!F79,"")</f>
        <v>459.74429918330588</v>
      </c>
      <c r="E81" s="388">
        <f>IFERROR('a（自動）計算用'!J79,"")</f>
        <v>1.4933338031782399</v>
      </c>
      <c r="F81" s="386">
        <f>IFERROR('a（自動）計算用'!H79,"")</f>
        <v>686.55170278892081</v>
      </c>
      <c r="G81" s="388">
        <f>IFERROR('a（自動）計算用'!K79,"")</f>
        <v>0.66</v>
      </c>
      <c r="H81" s="387">
        <f>IFERROR('a（自動）計算用'!L79,"")</f>
        <v>0</v>
      </c>
      <c r="I81" s="389">
        <f>IFERROR('a（自動）計算用'!M79,"")</f>
        <v>0</v>
      </c>
      <c r="J81" s="386">
        <f>IFERROR('a（自動）計算用'!O79,"")</f>
        <v>0</v>
      </c>
      <c r="K81" s="387">
        <f>IFERROR('a（自動）計算用'!S79,"")</f>
        <v>459.74429918330588</v>
      </c>
      <c r="L81" s="388">
        <f>IFERROR('a（自動）計算用'!V79,"")</f>
        <v>0.66626284604205799</v>
      </c>
    </row>
    <row r="82" spans="1:12" ht="13.5" customHeight="1">
      <c r="A82" s="385">
        <v>85</v>
      </c>
      <c r="B82" s="386">
        <f>IFERROR('a（自動）計算用'!G80,"")</f>
        <v>27.241026043485697</v>
      </c>
      <c r="C82" s="386">
        <f>IFERROR('a（自動）計算用'!I80,"")</f>
        <v>38.468157660613244</v>
      </c>
      <c r="D82" s="387">
        <f>IFERROR('a（自動）計算用'!F80,"")</f>
        <v>459.74429918330588</v>
      </c>
      <c r="E82" s="388">
        <f>IFERROR('a（自動）計算用'!J80,"")</f>
        <v>1.5089685255813314</v>
      </c>
      <c r="F82" s="386">
        <f>IFERROR('a（自動）計算用'!H80,"")</f>
        <v>693.73967728305558</v>
      </c>
      <c r="G82" s="388">
        <f>IFERROR('a（自動）計算用'!K80,"")</f>
        <v>0.66</v>
      </c>
      <c r="H82" s="387">
        <f>IFERROR('a（自動）計算用'!L80,"")</f>
        <v>0</v>
      </c>
      <c r="I82" s="389">
        <f>IFERROR('a（自動）計算用'!M80,"")</f>
        <v>0</v>
      </c>
      <c r="J82" s="386">
        <f>IFERROR('a（自動）計算用'!O80,"")</f>
        <v>0</v>
      </c>
      <c r="K82" s="387">
        <f>IFERROR('a（自動）計算用'!S80,"")</f>
        <v>459.74429918330588</v>
      </c>
      <c r="L82" s="388">
        <f>IFERROR('a（自動）計算用'!V80,"")</f>
        <v>0.66850888187854285</v>
      </c>
    </row>
    <row r="83" spans="1:12" ht="13.5" customHeight="1">
      <c r="A83" s="385">
        <v>86</v>
      </c>
      <c r="B83" s="386">
        <f>IFERROR('a（自動）計算用'!G81,"")</f>
        <v>27.372284195838215</v>
      </c>
      <c r="C83" s="386">
        <f>IFERROR('a（自動）計算用'!I81,"")</f>
        <v>38.573943501250803</v>
      </c>
      <c r="D83" s="387">
        <f>IFERROR('a（自動）計算用'!F81,"")</f>
        <v>459.74429918330588</v>
      </c>
      <c r="E83" s="388">
        <f>IFERROR('a（自動）計算用'!J81,"")</f>
        <v>1.5243905293766036</v>
      </c>
      <c r="F83" s="386">
        <f>IFERROR('a（自動）計算用'!H81,"")</f>
        <v>700.82985560991528</v>
      </c>
      <c r="G83" s="388">
        <f>IFERROR('a（自動）計算用'!K81,"")</f>
        <v>0.67</v>
      </c>
      <c r="H83" s="387">
        <f>IFERROR('a（自動）計算用'!L81,"")</f>
        <v>0</v>
      </c>
      <c r="I83" s="389">
        <f>IFERROR('a（自動）計算用'!M81,"")</f>
        <v>0</v>
      </c>
      <c r="J83" s="386">
        <f>IFERROR('a（自動）計算用'!O81,"")</f>
        <v>0</v>
      </c>
      <c r="K83" s="387">
        <f>IFERROR('a（自動）計算用'!S81,"")</f>
        <v>459.74429918330588</v>
      </c>
      <c r="L83" s="388">
        <f>IFERROR('a（自動）計算用'!V81,"")</f>
        <v>0.6707040399627372</v>
      </c>
    </row>
    <row r="84" spans="1:12" ht="13.5" customHeight="1">
      <c r="A84" s="385">
        <v>87</v>
      </c>
      <c r="B84" s="386">
        <f>IFERROR('a（自動）計算用'!G82,"")</f>
        <v>27.501186754901767</v>
      </c>
      <c r="C84" s="386">
        <f>IFERROR('a（自動）計算用'!I82,"")</f>
        <v>38.67740728170628</v>
      </c>
      <c r="D84" s="387">
        <f>IFERROR('a（自動）計算用'!F82,"")</f>
        <v>459.74429918330588</v>
      </c>
      <c r="E84" s="388">
        <f>IFERROR('a（自動）計算用'!J82,"")</f>
        <v>1.5396002577597869</v>
      </c>
      <c r="F84" s="386">
        <f>IFERROR('a（自動）計算用'!H82,"")</f>
        <v>707.82244152621035</v>
      </c>
      <c r="G84" s="388">
        <f>IFERROR('a（自動）計算用'!K82,"")</f>
        <v>0.67</v>
      </c>
      <c r="H84" s="387">
        <f>IFERROR('a（自動）計算用'!L82,"")</f>
        <v>0</v>
      </c>
      <c r="I84" s="389">
        <f>IFERROR('a（自動）計算用'!M82,"")</f>
        <v>0</v>
      </c>
      <c r="J84" s="386">
        <f>IFERROR('a（自動）計算用'!O82,"")</f>
        <v>0</v>
      </c>
      <c r="K84" s="387">
        <f>IFERROR('a（自動）計算用'!S82,"")</f>
        <v>459.74429918330588</v>
      </c>
      <c r="L84" s="388">
        <f>IFERROR('a（自動）計算用'!V82,"")</f>
        <v>0.67284955400885804</v>
      </c>
    </row>
    <row r="85" spans="1:12" ht="13.5" customHeight="1">
      <c r="A85" s="385">
        <v>88</v>
      </c>
      <c r="B85" s="386">
        <f>IFERROR('a（自動）計算用'!G83,"")</f>
        <v>27.627769589746261</v>
      </c>
      <c r="C85" s="386">
        <f>IFERROR('a（自動）計算用'!I83,"")</f>
        <v>38.778603288399232</v>
      </c>
      <c r="D85" s="387">
        <f>IFERROR('a（自動）計算用'!F83,"")</f>
        <v>459.74429918330588</v>
      </c>
      <c r="E85" s="388">
        <f>IFERROR('a（自動）計算用'!J83,"")</f>
        <v>1.554598266959327</v>
      </c>
      <c r="F85" s="386">
        <f>IFERROR('a（自動）計算用'!H83,"")</f>
        <v>714.71769075479767</v>
      </c>
      <c r="G85" s="388">
        <f>IFERROR('a（自動）計算用'!K83,"")</f>
        <v>0.67</v>
      </c>
      <c r="H85" s="387">
        <f>IFERROR('a（自動）計算用'!L83,"")</f>
        <v>0</v>
      </c>
      <c r="I85" s="389">
        <f>IFERROR('a（自動）計算用'!M83,"")</f>
        <v>0</v>
      </c>
      <c r="J85" s="386">
        <f>IFERROR('a（自動）計算用'!O83,"")</f>
        <v>0</v>
      </c>
      <c r="K85" s="387">
        <f>IFERROR('a（自動）計算用'!S83,"")</f>
        <v>459.74429918330588</v>
      </c>
      <c r="L85" s="388">
        <f>IFERROR('a（自動）計算用'!V83,"")</f>
        <v>0.67494662361107194</v>
      </c>
    </row>
    <row r="86" spans="1:12" ht="13.5" customHeight="1">
      <c r="A86" s="385">
        <v>89</v>
      </c>
      <c r="B86" s="386">
        <f>IFERROR('a（自動）計算用'!G84,"")</f>
        <v>27.752068180535485</v>
      </c>
      <c r="C86" s="386">
        <f>IFERROR('a（自動）計算用'!I84,"")</f>
        <v>38.877584323711488</v>
      </c>
      <c r="D86" s="387">
        <f>IFERROR('a（自動）計算用'!F84,"")</f>
        <v>459.74429918330588</v>
      </c>
      <c r="E86" s="388">
        <f>IFERROR('a（自動）計算用'!J84,"")</f>
        <v>1.5693852213474377</v>
      </c>
      <c r="F86" s="386">
        <f>IFERROR('a（自動）計算用'!H84,"")</f>
        <v>721.51590873701514</v>
      </c>
      <c r="G86" s="388">
        <f>IFERROR('a（自動）計算用'!K84,"")</f>
        <v>0.67</v>
      </c>
      <c r="H86" s="387">
        <f>IFERROR('a（自動）計算用'!L84,"")</f>
        <v>0</v>
      </c>
      <c r="I86" s="389">
        <f>IFERROR('a（自動）計算用'!M84,"")</f>
        <v>0</v>
      </c>
      <c r="J86" s="386">
        <f>IFERROR('a（自動）計算用'!O84,"")</f>
        <v>0</v>
      </c>
      <c r="K86" s="387">
        <f>IFERROR('a（自動）計算用'!S84,"")</f>
        <v>459.74429918330588</v>
      </c>
      <c r="L86" s="388">
        <f>IFERROR('a（自動）計算用'!V84,"")</f>
        <v>0.67699641546039691</v>
      </c>
    </row>
    <row r="87" spans="1:12" ht="13.5" customHeight="1">
      <c r="A87" s="385">
        <v>90</v>
      </c>
      <c r="B87" s="386">
        <f>IFERROR('a（自動）計算用'!G85,"")</f>
        <v>27.87411762618132</v>
      </c>
      <c r="C87" s="386">
        <f>IFERROR('a（自動）計算用'!I85,"")</f>
        <v>38.974401762461959</v>
      </c>
      <c r="D87" s="387">
        <f>IFERROR('a（自動）計算用'!F85,"")</f>
        <v>459.74429918330588</v>
      </c>
      <c r="E87" s="388">
        <f>IFERROR('a（自動）計算用'!J85,"")</f>
        <v>1.5839618886720013</v>
      </c>
      <c r="F87" s="386">
        <f>IFERROR('a（自動）計算用'!H85,"")</f>
        <v>728.2174484405748</v>
      </c>
      <c r="G87" s="388">
        <f>IFERROR('a（自動）計算用'!K85,"")</f>
        <v>0.67</v>
      </c>
      <c r="H87" s="387">
        <f>IFERROR('a（自動）計算用'!L85,"")</f>
        <v>0</v>
      </c>
      <c r="I87" s="389">
        <f>IFERROR('a（自動）計算用'!M85,"")</f>
        <v>0</v>
      </c>
      <c r="J87" s="386">
        <f>IFERROR('a（自動）計算用'!O85,"")</f>
        <v>0</v>
      </c>
      <c r="K87" s="387">
        <f>IFERROR('a（自動）計算用'!S85,"")</f>
        <v>459.74429918330588</v>
      </c>
      <c r="L87" s="388">
        <f>IFERROR('a（自動）計算用'!V85,"")</f>
        <v>0.67900006450487793</v>
      </c>
    </row>
    <row r="88" spans="1:12" ht="13.5" customHeight="1">
      <c r="A88" s="385">
        <v>91</v>
      </c>
      <c r="B88" s="386">
        <f>IFERROR('a（自動）計算用'!G86,"")</f>
        <v>27.993952651172499</v>
      </c>
      <c r="C88" s="386">
        <f>IFERROR('a（自動）計算用'!I86,"")</f>
        <v>39.069105605394391</v>
      </c>
      <c r="D88" s="387">
        <f>IFERROR('a（自動）計算用'!F86,"")</f>
        <v>459.74429918330588</v>
      </c>
      <c r="E88" s="388">
        <f>IFERROR('a（自動）計算用'!J86,"")</f>
        <v>1.598329135403759</v>
      </c>
      <c r="F88" s="386">
        <f>IFERROR('a（自動）計算用'!H86,"")</f>
        <v>734.82270822046041</v>
      </c>
      <c r="G88" s="388">
        <f>IFERROR('a（自動）計算用'!K86,"")</f>
        <v>0.68</v>
      </c>
      <c r="H88" s="387">
        <f>IFERROR('a（自動）計算用'!L86,"")</f>
        <v>0</v>
      </c>
      <c r="I88" s="389">
        <f>IFERROR('a（自動）計算用'!M86,"")</f>
        <v>0</v>
      </c>
      <c r="J88" s="386">
        <f>IFERROR('a（自動）計算用'!O86,"")</f>
        <v>0</v>
      </c>
      <c r="K88" s="387">
        <f>IFERROR('a（自動）計算用'!S86,"")</f>
        <v>459.74429918330588</v>
      </c>
      <c r="L88" s="388">
        <f>IFERROR('a（自動）計算用'!V86,"")</f>
        <v>0.68095867505580521</v>
      </c>
    </row>
    <row r="89" spans="1:12" ht="13.5" customHeight="1">
      <c r="A89" s="385">
        <v>92</v>
      </c>
      <c r="B89" s="386">
        <f>IFERROR('a（自動）計算用'!G87,"")</f>
        <v>28.111607611627043</v>
      </c>
      <c r="C89" s="386">
        <f>IFERROR('a（自動）計算用'!I87,"")</f>
        <v>39.161744529851028</v>
      </c>
      <c r="D89" s="387">
        <f>IFERROR('a（自動）計算用'!F87,"")</f>
        <v>459.74429918330588</v>
      </c>
      <c r="E89" s="388">
        <f>IFERROR('a（自動）計算用'!J87,"")</f>
        <v>1.6124879221940893</v>
      </c>
      <c r="F89" s="386">
        <f>IFERROR('a（自動）計算用'!H87,"")</f>
        <v>741.33212973066668</v>
      </c>
      <c r="G89" s="388">
        <f>IFERROR('a（自動）計算用'!K87,"")</f>
        <v>0.68</v>
      </c>
      <c r="H89" s="387">
        <f>IFERROR('a（自動）計算用'!L87,"")</f>
        <v>0</v>
      </c>
      <c r="I89" s="389">
        <f>IFERROR('a（自動）計算用'!M87,"")</f>
        <v>0</v>
      </c>
      <c r="J89" s="386">
        <f>IFERROR('a（自動）計算用'!O87,"")</f>
        <v>0</v>
      </c>
      <c r="K89" s="387">
        <f>IFERROR('a（自動）計算用'!S87,"")</f>
        <v>459.74429918330588</v>
      </c>
      <c r="L89" s="388">
        <f>IFERROR('a（自動）計算用'!V87,"")</f>
        <v>0.68287332184264826</v>
      </c>
    </row>
    <row r="90" spans="1:12" ht="13.5" customHeight="1">
      <c r="A90" s="385">
        <v>93</v>
      </c>
      <c r="B90" s="386">
        <f>IFERROR('a（自動）計算用'!G88,"")</f>
        <v>28.227116500617985</v>
      </c>
      <c r="C90" s="386">
        <f>IFERROR('a（自動）計算用'!I88,"")</f>
        <v>39.252365937795645</v>
      </c>
      <c r="D90" s="387">
        <f>IFERROR('a（自動）計算用'!F88,"")</f>
        <v>459.74429918330588</v>
      </c>
      <c r="E90" s="388">
        <f>IFERROR('a（自動）計算用'!J88,"")</f>
        <v>1.6264392994393295</v>
      </c>
      <c r="F90" s="386">
        <f>IFERROR('a（自動）計算用'!H88,"")</f>
        <v>747.74619588492158</v>
      </c>
      <c r="G90" s="388">
        <f>IFERROR('a（自動）計算用'!K88,"")</f>
        <v>0.68</v>
      </c>
      <c r="H90" s="387">
        <f>IFERROR('a（自動）計算用'!L88,"")</f>
        <v>0</v>
      </c>
      <c r="I90" s="389">
        <f>IFERROR('a（自動）計算用'!M88,"")</f>
        <v>0</v>
      </c>
      <c r="J90" s="386">
        <f>IFERROR('a（自動）計算用'!O88,"")</f>
        <v>0</v>
      </c>
      <c r="K90" s="387">
        <f>IFERROR('a（自動）計算用'!S88,"")</f>
        <v>459.74429918330588</v>
      </c>
      <c r="L90" s="388">
        <f>IFERROR('a（自動）計算用'!V88,"")</f>
        <v>0.68474505101927152</v>
      </c>
    </row>
    <row r="91" spans="1:12" ht="13.5" customHeight="1">
      <c r="A91" s="385">
        <v>94</v>
      </c>
      <c r="B91" s="386">
        <f>IFERROR('a（自動）計算用'!G89,"")</f>
        <v>28.34051295282157</v>
      </c>
      <c r="C91" s="386">
        <f>IFERROR('a（自動）計算用'!I89,"")</f>
        <v>39.34101600134084</v>
      </c>
      <c r="D91" s="387">
        <f>IFERROR('a（自動）計算用'!F89,"")</f>
        <v>459.74429918330588</v>
      </c>
      <c r="E91" s="388">
        <f>IFERROR('a（自動）計算用'!J89,"")</f>
        <v>1.6401844029482562</v>
      </c>
      <c r="F91" s="386">
        <f>IFERROR('a（自動）計算用'!H89,"")</f>
        <v>754.06542886483498</v>
      </c>
      <c r="G91" s="388">
        <f>IFERROR('a（自動）計算用'!K89,"")</f>
        <v>0.68</v>
      </c>
      <c r="H91" s="387">
        <f>IFERROR('a（自動）計算用'!L89,"")</f>
        <v>0</v>
      </c>
      <c r="I91" s="389">
        <f>IFERROR('a（自動）計算用'!M89,"")</f>
        <v>0</v>
      </c>
      <c r="J91" s="386">
        <f>IFERROR('a（自動）計算用'!O89,"")</f>
        <v>0</v>
      </c>
      <c r="K91" s="387">
        <f>IFERROR('a（自動）計算用'!S89,"")</f>
        <v>459.74429918330588</v>
      </c>
      <c r="L91" s="388">
        <f>IFERROR('a（自動）計算用'!V89,"")</f>
        <v>0.68657488112391607</v>
      </c>
    </row>
    <row r="92" spans="1:12" ht="13.5" customHeight="1">
      <c r="A92" s="385">
        <v>95</v>
      </c>
      <c r="B92" s="386">
        <f>IFERROR('a（自動）計算用'!G90,"")</f>
        <v>28.451830248537068</v>
      </c>
      <c r="C92" s="386">
        <f>IFERROR('a（自動）計算用'!I90,"")</f>
        <v>39.427739705926179</v>
      </c>
      <c r="D92" s="387">
        <f>IFERROR('a（自動）計算用'!F90,"")</f>
        <v>459.74429918330588</v>
      </c>
      <c r="E92" s="388">
        <f>IFERROR('a（自動）計算用'!J90,"")</f>
        <v>1.6537244497099008</v>
      </c>
      <c r="F92" s="386">
        <f>IFERROR('a（自動）計算用'!H90,"")</f>
        <v>760.29038817417654</v>
      </c>
      <c r="G92" s="388">
        <f>IFERROR('a（自動）計算用'!K90,"")</f>
        <v>0.68</v>
      </c>
      <c r="H92" s="387">
        <f>IFERROR('a（自動）計算用'!L90,"")</f>
        <v>0</v>
      </c>
      <c r="I92" s="389">
        <f>IFERROR('a（自動）計算用'!M90,"")</f>
        <v>0</v>
      </c>
      <c r="J92" s="386">
        <f>IFERROR('a（自動）計算用'!O90,"")</f>
        <v>0</v>
      </c>
      <c r="K92" s="387">
        <f>IFERROR('a（自動）計算用'!S90,"")</f>
        <v>459.74429918330588</v>
      </c>
      <c r="L92" s="388">
        <f>IFERROR('a（自動）計算用'!V90,"")</f>
        <v>0.68836380399530617</v>
      </c>
    </row>
    <row r="93" spans="1:12" ht="13.5" customHeight="1">
      <c r="A93" s="385">
        <v>96</v>
      </c>
      <c r="B93" s="386">
        <f>IFERROR('a（自動）計算用'!G91,"")</f>
        <v>28.561101317126454</v>
      </c>
      <c r="C93" s="386">
        <f>IFERROR('a（自動）計算用'!I91,"")</f>
        <v>39.512580891285971</v>
      </c>
      <c r="D93" s="387">
        <f>IFERROR('a（自動）計算用'!F91,"")</f>
        <v>459.74429918330588</v>
      </c>
      <c r="E93" s="388">
        <f>IFERROR('a（自動）計算用'!J91,"")</f>
        <v>1.6670607337593719</v>
      </c>
      <c r="F93" s="386">
        <f>IFERROR('a（自動）計算用'!H91,"")</f>
        <v>766.42166873821009</v>
      </c>
      <c r="G93" s="388">
        <f>IFERROR('a（自動）計算用'!K91,"")</f>
        <v>0.69</v>
      </c>
      <c r="H93" s="387">
        <f>IFERROR('a（自動）計算用'!L91,"")</f>
        <v>0</v>
      </c>
      <c r="I93" s="389">
        <f>IFERROR('a（自動）計算用'!M91,"")</f>
        <v>0</v>
      </c>
      <c r="J93" s="386">
        <f>IFERROR('a（自動）計算用'!O91,"")</f>
        <v>0</v>
      </c>
      <c r="K93" s="387">
        <f>IFERROR('a（自動）計算用'!S91,"")</f>
        <v>459.74429918330588</v>
      </c>
      <c r="L93" s="388">
        <f>IFERROR('a（自動）計算用'!V91,"")</f>
        <v>0.69011278564717182</v>
      </c>
    </row>
    <row r="94" spans="1:12" ht="13.5" customHeight="1">
      <c r="A94" s="385">
        <v>97</v>
      </c>
      <c r="B94" s="386">
        <f>IFERROR('a（自動）計算用'!G92,"")</f>
        <v>28.668358739921548</v>
      </c>
      <c r="C94" s="386">
        <f>IFERROR('a（自動）計算用'!I92,"")</f>
        <v>39.595582290337724</v>
      </c>
      <c r="D94" s="387">
        <f>IFERROR('a（自動）計算用'!F92,"")</f>
        <v>459.74429918330588</v>
      </c>
      <c r="E94" s="388">
        <f>IFERROR('a（自動）計算用'!J92,"")</f>
        <v>1.6801946221398083</v>
      </c>
      <c r="F94" s="386">
        <f>IFERROR('a（自動）計算用'!H92,"")</f>
        <v>772.45989904722558</v>
      </c>
      <c r="G94" s="388">
        <f>IFERROR('a（自動）計算用'!K92,"")</f>
        <v>0.69</v>
      </c>
      <c r="H94" s="387">
        <f>IFERROR('a（自動）計算用'!L92,"")</f>
        <v>0</v>
      </c>
      <c r="I94" s="389">
        <f>IFERROR('a（自動）計算用'!M92,"")</f>
        <v>0</v>
      </c>
      <c r="J94" s="386">
        <f>IFERROR('a（自動）計算用'!O92,"")</f>
        <v>0</v>
      </c>
      <c r="K94" s="387">
        <f>IFERROR('a（自動）計算用'!S92,"")</f>
        <v>459.74429918330588</v>
      </c>
      <c r="L94" s="388">
        <f>IFERROR('a（自動）計算用'!V92,"")</f>
        <v>0.69182276710335311</v>
      </c>
    </row>
    <row r="95" spans="1:12" ht="13.5" customHeight="1">
      <c r="A95" s="385">
        <v>98</v>
      </c>
      <c r="B95" s="386">
        <f>IFERROR('a（自動）計算用'!G93,"")</f>
        <v>28.773634752645311</v>
      </c>
      <c r="C95" s="386">
        <f>IFERROR('a（自動）計算用'!I93,"")</f>
        <v>39.676785566116102</v>
      </c>
      <c r="D95" s="387">
        <f>IFERROR('a（自動）計算用'!F93,"")</f>
        <v>459.74429918330588</v>
      </c>
      <c r="E95" s="388">
        <f>IFERROR('a（自動）計算用'!J93,"")</f>
        <v>1.6931275509590229</v>
      </c>
      <c r="F95" s="386">
        <f>IFERROR('a（自動）計算用'!H93,"")</f>
        <v>778.40573934360305</v>
      </c>
      <c r="G95" s="388">
        <f>IFERROR('a（自動）計算用'!K93,"")</f>
        <v>0.69</v>
      </c>
      <c r="H95" s="387">
        <f>IFERROR('a（自動）計算用'!L93,"")</f>
        <v>0</v>
      </c>
      <c r="I95" s="389">
        <f>IFERROR('a（自動）計算用'!M93,"")</f>
        <v>0</v>
      </c>
      <c r="J95" s="386">
        <f>IFERROR('a（自動）計算用'!O93,"")</f>
        <v>0</v>
      </c>
      <c r="K95" s="387">
        <f>IFERROR('a（自動）計算用'!S93,"")</f>
        <v>459.74429918330588</v>
      </c>
      <c r="L95" s="388">
        <f>IFERROR('a（自動）計算用'!V93,"")</f>
        <v>0.69349466519558267</v>
      </c>
    </row>
    <row r="96" spans="1:12" ht="13.5" customHeight="1">
      <c r="A96" s="385">
        <v>99</v>
      </c>
      <c r="B96" s="386">
        <f>IFERROR('a（自動）計算用'!G94,"")</f>
        <v>28.876961247392533</v>
      </c>
      <c r="C96" s="386">
        <f>IFERROR('a（自動）計算用'!I94,"")</f>
        <v>39.756231346868518</v>
      </c>
      <c r="D96" s="387">
        <f>IFERROR('a（自動）計算用'!F94,"")</f>
        <v>459.74429918330588</v>
      </c>
      <c r="E96" s="388">
        <f>IFERROR('a（自動）計算用'!J94,"")</f>
        <v>1.7058610215395846</v>
      </c>
      <c r="F96" s="386">
        <f>IFERROR('a（自動）計算用'!H94,"")</f>
        <v>784.25987985183463</v>
      </c>
      <c r="G96" s="388">
        <f>IFERROR('a（自動）計算用'!K94,"")</f>
        <v>0.69</v>
      </c>
      <c r="H96" s="387">
        <f>IFERROR('a（自動）計算用'!L94,"")</f>
        <v>0</v>
      </c>
      <c r="I96" s="389">
        <f>IFERROR('a（自動）計算用'!M94,"")</f>
        <v>0</v>
      </c>
      <c r="J96" s="386">
        <f>IFERROR('a（自動）計算用'!O94,"")</f>
        <v>0</v>
      </c>
      <c r="K96" s="387">
        <f>IFERROR('a（自動）計算用'!S94,"")</f>
        <v>459.74429918330588</v>
      </c>
      <c r="L96" s="388">
        <f>IFERROR('a（自動）計算用'!V94,"")</f>
        <v>0.69512937332592062</v>
      </c>
    </row>
    <row r="97" spans="1:12" ht="13.5" customHeight="1">
      <c r="A97" s="385">
        <v>100</v>
      </c>
      <c r="B97" s="386">
        <f>IFERROR('a（自動）計算用'!G95,"")</f>
        <v>28.978369774214112</v>
      </c>
      <c r="C97" s="386">
        <f>IFERROR('a（自動）計算用'!I95,"")</f>
        <v>39.833959259424027</v>
      </c>
      <c r="D97" s="387">
        <f>IFERROR('a（自動）計算用'!F95,"")</f>
        <v>459.74429918330588</v>
      </c>
      <c r="E97" s="388">
        <f>IFERROR('a（自動）計算用'!J95,"")</f>
        <v>1.7183965966615409</v>
      </c>
      <c r="F97" s="386">
        <f>IFERROR('a（自動）計算用'!H95,"")</f>
        <v>790.02303905113808</v>
      </c>
      <c r="G97" s="388">
        <f>IFERROR('a（自動）計算用'!K95,"")</f>
        <v>0.69</v>
      </c>
      <c r="H97" s="387">
        <f>IFERROR('a（自動）計算用'!L95,"")</f>
        <v>0</v>
      </c>
      <c r="I97" s="389">
        <f>IFERROR('a（自動）計算用'!M95,"")</f>
        <v>0</v>
      </c>
      <c r="J97" s="386">
        <f>IFERROR('a（自動）計算用'!O95,"")</f>
        <v>0</v>
      </c>
      <c r="K97" s="387">
        <f>IFERROR('a（自動）計算用'!S95,"")</f>
        <v>459.74429918330588</v>
      </c>
      <c r="L97" s="388">
        <f>IFERROR('a（自動）計算用'!V95,"")</f>
        <v>0.69672776219574795</v>
      </c>
    </row>
    <row r="98" spans="1:12" ht="13.5" customHeight="1">
      <c r="A98" s="385">
        <v>101</v>
      </c>
      <c r="B98" s="386">
        <f>IFERROR('a（自動）計算用'!G96,"")</f>
        <v>29.07789154234753</v>
      </c>
      <c r="C98" s="386">
        <f>IFERROR('a（自動）計算用'!I96,"")</f>
        <v>39.910007960939595</v>
      </c>
      <c r="D98" s="387">
        <f>IFERROR('a（自動）計算用'!F96,"")</f>
        <v>459.74429918330588</v>
      </c>
      <c r="E98" s="388">
        <f>IFERROR('a（自動）計算用'!J96,"")</f>
        <v>1.7307358968970956</v>
      </c>
      <c r="F98" s="386">
        <f>IFERROR('a（自動）計算用'!H96,"")</f>
        <v>795.69596199034561</v>
      </c>
      <c r="G98" s="388">
        <f>IFERROR('a（自動）計算用'!K96,"")</f>
        <v>0.69</v>
      </c>
      <c r="H98" s="387">
        <f>IFERROR('a（自動）計算用'!L96,"")</f>
        <v>0</v>
      </c>
      <c r="I98" s="389">
        <f>IFERROR('a（自動）計算用'!M96,"")</f>
        <v>0</v>
      </c>
      <c r="J98" s="386">
        <f>IFERROR('a（自動）計算用'!O96,"")</f>
        <v>0</v>
      </c>
      <c r="K98" s="387">
        <f>IFERROR('a（自動）計算用'!S96,"")</f>
        <v>459.74429918330588</v>
      </c>
      <c r="L98" s="388">
        <f>IFERROR('a（自動）計算用'!V96,"")</f>
        <v>0.69829068050311949</v>
      </c>
    </row>
    <row r="99" spans="1:12" ht="13.5" customHeight="1">
      <c r="A99" s="385">
        <v>102</v>
      </c>
      <c r="B99" s="386">
        <f>IFERROR('a（自動）計算用'!G97,"")</f>
        <v>29.175557421134421</v>
      </c>
      <c r="C99" s="386">
        <f>IFERROR('a（自動）計算用'!I97,"")</f>
        <v>39.984415169122343</v>
      </c>
      <c r="D99" s="387">
        <f>IFERROR('a（自動）計算用'!F97,"")</f>
        <v>459.74429918330588</v>
      </c>
      <c r="E99" s="388">
        <f>IFERROR('a（自動）計算用'!J97,"")</f>
        <v>1.7428805970367778</v>
      </c>
      <c r="F99" s="386">
        <f>IFERROR('a（自動）計算用'!H97,"")</f>
        <v>801.27941864485513</v>
      </c>
      <c r="G99" s="388">
        <f>IFERROR('a（自動）計算用'!K97,"")</f>
        <v>0.69</v>
      </c>
      <c r="H99" s="387">
        <f>IFERROR('a（自動）計算用'!L97,"")</f>
        <v>0</v>
      </c>
      <c r="I99" s="389">
        <f>IFERROR('a（自動）計算用'!M97,"")</f>
        <v>0</v>
      </c>
      <c r="J99" s="386">
        <f>IFERROR('a（自動）計算用'!O97,"")</f>
        <v>0</v>
      </c>
      <c r="K99" s="387">
        <f>IFERROR('a（自動）計算用'!S97,"")</f>
        <v>459.74429918330588</v>
      </c>
      <c r="L99" s="388">
        <f>IFERROR('a（自動）計算用'!V97,"")</f>
        <v>0.69981895561019425</v>
      </c>
    </row>
    <row r="100" spans="1:12" ht="13.5" customHeight="1">
      <c r="A100" s="385">
        <v>103</v>
      </c>
      <c r="B100" s="386">
        <f>IFERROR('a（自動）計算用'!G98,"")</f>
        <v>29.271397940664748</v>
      </c>
      <c r="C100" s="386">
        <f>IFERROR('a（自動）計算用'!I98,"")</f>
        <v>40.057217691020703</v>
      </c>
      <c r="D100" s="387">
        <f>IFERROR('a（自動）計算用'!F98,"")</f>
        <v>459.74429918330588</v>
      </c>
      <c r="E100" s="388">
        <f>IFERROR('a（自動）計算用'!J98,"")</f>
        <v>1.7548324226067866</v>
      </c>
      <c r="F100" s="386">
        <f>IFERROR('a（自動）計算用'!H98,"")</f>
        <v>806.77420231550002</v>
      </c>
      <c r="G100" s="388">
        <f>IFERROR('a（自動）計算用'!K98,"")</f>
        <v>0.7</v>
      </c>
      <c r="H100" s="387">
        <f>IFERROR('a（自動）計算用'!L98,"")</f>
        <v>0</v>
      </c>
      <c r="I100" s="389">
        <f>IFERROR('a（自動）計算用'!M98,"")</f>
        <v>0</v>
      </c>
      <c r="J100" s="386">
        <f>IFERROR('a（自動）計算用'!O98,"")</f>
        <v>0</v>
      </c>
      <c r="K100" s="387">
        <f>IFERROR('a（自動）計算用'!S98,"")</f>
        <v>459.74429918330588</v>
      </c>
      <c r="L100" s="388">
        <f>IFERROR('a（自動）計算用'!V98,"")</f>
        <v>0.70131339418236827</v>
      </c>
    </row>
    <row r="101" spans="1:12" ht="13.5" customHeight="1">
      <c r="A101" s="385">
        <v>104</v>
      </c>
      <c r="B101" s="386">
        <f>IFERROR('a（自動）計算用'!G99,"")</f>
        <v>29.365443292185031</v>
      </c>
      <c r="C101" s="386">
        <f>IFERROR('a（自動）計算用'!I99,"")</f>
        <v>40.128451450471651</v>
      </c>
      <c r="D101" s="387">
        <f>IFERROR('a（自動）計算用'!F99,"")</f>
        <v>459.74429918330588</v>
      </c>
      <c r="E101" s="388">
        <f>IFERROR('a（自動）計算用'!J99,"")</f>
        <v>1.7665931464772995</v>
      </c>
      <c r="F101" s="386">
        <f>IFERROR('a（自動）計算用'!H99,"")</f>
        <v>812.18112806923727</v>
      </c>
      <c r="G101" s="388">
        <f>IFERROR('a（自動）計算用'!K99,"")</f>
        <v>0.7</v>
      </c>
      <c r="H101" s="387">
        <f>IFERROR('a（自動）計算用'!L99,"")</f>
        <v>0</v>
      </c>
      <c r="I101" s="389">
        <f>IFERROR('a（自動）計算用'!M99,"")</f>
        <v>0</v>
      </c>
      <c r="J101" s="386">
        <f>IFERROR('a（自動）計算用'!O99,"")</f>
        <v>0</v>
      </c>
      <c r="K101" s="387">
        <f>IFERROR('a（自動）計算用'!S99,"")</f>
        <v>459.74429918330588</v>
      </c>
      <c r="L101" s="388">
        <f>IFERROR('a（自動）計算用'!V99,"")</f>
        <v>0.70277478280066408</v>
      </c>
    </row>
    <row r="102" spans="1:12" ht="13.5" customHeight="1">
      <c r="A102" s="385">
        <v>105</v>
      </c>
      <c r="B102" s="386">
        <f>IFERROR('a（自動）計算用'!G100,"")</f>
        <v>29.45772332830634</v>
      </c>
      <c r="C102" s="386">
        <f>IFERROR('a（自動）計算用'!I100,"")</f>
        <v>40.198151514287055</v>
      </c>
      <c r="D102" s="387">
        <f>IFERROR('a（自動）計算用'!F100,"")</f>
        <v>459.74429918330588</v>
      </c>
      <c r="E102" s="388">
        <f>IFERROR('a（自動）計算用'!J100,"")</f>
        <v>1.778164585561641</v>
      </c>
      <c r="F102" s="386">
        <f>IFERROR('a（自動）計算用'!H100,"")</f>
        <v>817.50103122161022</v>
      </c>
      <c r="G102" s="388">
        <f>IFERROR('a（自動）計算用'!K100,"")</f>
        <v>0.7</v>
      </c>
      <c r="H102" s="387">
        <f>IFERROR('a（自動）計算用'!L100,"")</f>
        <v>0</v>
      </c>
      <c r="I102" s="389">
        <f>IFERROR('a（自動）計算用'!M100,"")</f>
        <v>0</v>
      </c>
      <c r="J102" s="386">
        <f>IFERROR('a（自動）計算用'!O100,"")</f>
        <v>0</v>
      </c>
      <c r="K102" s="387">
        <f>IFERROR('a（自動）計算用'!S100,"")</f>
        <v>459.74429918330588</v>
      </c>
      <c r="L102" s="388">
        <f>IFERROR('a（自動）計算用'!V100,"")</f>
        <v>0.70420388854884042</v>
      </c>
    </row>
    <row r="103" spans="1:12" ht="13.5" customHeight="1">
      <c r="A103" s="385">
        <v>106</v>
      </c>
      <c r="B103" s="386">
        <f>IFERROR('a（自動）計算用'!G101,"")</f>
        <v>29.548267563046004</v>
      </c>
      <c r="C103" s="386">
        <f>IFERROR('a（自動）計算用'!I101,"")</f>
        <v>40.266352117255451</v>
      </c>
      <c r="D103" s="387">
        <f>IFERROR('a（自動）計算用'!F101,"")</f>
        <v>459.74429918330588</v>
      </c>
      <c r="E103" s="388">
        <f>IFERROR('a（自動）計算用'!J101,"")</f>
        <v>1.7895485976061658</v>
      </c>
      <c r="F103" s="386">
        <f>IFERROR('a（自動）計算用'!H101,"")</f>
        <v>822.73476586091454</v>
      </c>
      <c r="G103" s="388">
        <f>IFERROR('a（自動）計算用'!K101,"")</f>
        <v>0.7</v>
      </c>
      <c r="H103" s="387">
        <f>IFERROR('a（自動）計算用'!L101,"")</f>
        <v>0</v>
      </c>
      <c r="I103" s="389">
        <f>IFERROR('a（自動）計算用'!M101,"")</f>
        <v>0</v>
      </c>
      <c r="J103" s="386">
        <f>IFERROR('a（自動）計算用'!O101,"")</f>
        <v>0</v>
      </c>
      <c r="K103" s="387">
        <f>IFERROR('a（自動）計算用'!S101,"")</f>
        <v>459.74429918330588</v>
      </c>
      <c r="L103" s="388">
        <f>IFERROR('a（自動）計算用'!V101,"")</f>
        <v>0.7056014595766027</v>
      </c>
    </row>
    <row r="104" spans="1:12" ht="13.5" customHeight="1">
      <c r="A104" s="385">
        <v>107</v>
      </c>
      <c r="B104" s="386">
        <f>IFERROR('a（自動）計算用'!G102,"")</f>
        <v>29.637105171734799</v>
      </c>
      <c r="C104" s="386">
        <f>IFERROR('a（自動）計算用'!I102,"")</f>
        <v>40.333086686032985</v>
      </c>
      <c r="D104" s="387">
        <f>IFERROR('a（自動）計算用'!F102,"")</f>
        <v>459.74429918330588</v>
      </c>
      <c r="E104" s="388">
        <f>IFERROR('a（自動）計算用'!J102,"")</f>
        <v>1.8007470780708479</v>
      </c>
      <c r="F104" s="386">
        <f>IFERROR('a（自動）計算用'!H102,"")</f>
        <v>827.88320341406779</v>
      </c>
      <c r="G104" s="388">
        <f>IFERROR('a（自動）計算用'!K102,"")</f>
        <v>0.7</v>
      </c>
      <c r="H104" s="387">
        <f>IFERROR('a（自動）計算用'!L102,"")</f>
        <v>0</v>
      </c>
      <c r="I104" s="389">
        <f>IFERROR('a（自動）計算用'!M102,"")</f>
        <v>0</v>
      </c>
      <c r="J104" s="386">
        <f>IFERROR('a（自動）計算用'!O102,"")</f>
        <v>0</v>
      </c>
      <c r="K104" s="387">
        <f>IFERROR('a（自動）計算用'!S102,"")</f>
        <v>459.74429918330588</v>
      </c>
      <c r="L104" s="388">
        <f>IFERROR('a（自動）計算用'!V102,"")</f>
        <v>0.70696822564023531</v>
      </c>
    </row>
    <row r="105" spans="1:12" ht="13.5" customHeight="1">
      <c r="A105" s="385">
        <v>108</v>
      </c>
      <c r="B105" s="386">
        <f>IFERROR('a（自動）計算用'!G103,"")</f>
        <v>29.724264990819755</v>
      </c>
      <c r="C105" s="386">
        <f>IFERROR('a（自動）計算用'!I103,"")</f>
        <v>40.398387861991075</v>
      </c>
      <c r="D105" s="387">
        <f>IFERROR('a（自動）計算用'!F103,"")</f>
        <v>459.74429918330588</v>
      </c>
      <c r="E105" s="388">
        <f>IFERROR('a（自動）計算用'!J103,"")</f>
        <v>1.8117619571004644</v>
      </c>
      <c r="F105" s="386">
        <f>IFERROR('a（自動）計算用'!H103,"")</f>
        <v>832.9472312541277</v>
      </c>
      <c r="G105" s="388">
        <f>IFERROR('a（自動）計算用'!K103,"")</f>
        <v>0.7</v>
      </c>
      <c r="H105" s="387">
        <f>IFERROR('a（自動）計算用'!L103,"")</f>
        <v>0</v>
      </c>
      <c r="I105" s="389">
        <f>IFERROR('a（自動）計算用'!M103,"")</f>
        <v>0</v>
      </c>
      <c r="J105" s="386">
        <f>IFERROR('a（自動）計算用'!O103,"")</f>
        <v>0</v>
      </c>
      <c r="K105" s="387">
        <f>IFERROR('a（自動）計算用'!S103,"")</f>
        <v>459.74429918330588</v>
      </c>
      <c r="L105" s="388">
        <f>IFERROR('a（自動）計算用'!V103,"")</f>
        <v>0.70830489862188917</v>
      </c>
    </row>
    <row r="106" spans="1:12" ht="13.5" customHeight="1">
      <c r="A106" s="385">
        <v>109</v>
      </c>
      <c r="B106" s="386">
        <f>IFERROR('a（自動）計算用'!G104,"")</f>
        <v>29.809775517590403</v>
      </c>
      <c r="C106" s="386">
        <f>IFERROR('a（自動）計算用'!I104,"")</f>
        <v>40.462287523085386</v>
      </c>
      <c r="D106" s="387">
        <f>IFERROR('a（自動）計算用'!F104,"")</f>
        <v>459.74429918330588</v>
      </c>
      <c r="E106" s="388">
        <f>IFERROR('a（自動）計算用'!J104,"")</f>
        <v>1.8225951965863005</v>
      </c>
      <c r="F106" s="386">
        <f>IFERROR('a（自動）計算用'!H104,"")</f>
        <v>837.92775134942838</v>
      </c>
      <c r="G106" s="388">
        <f>IFERROR('a（自動）計算用'!K104,"")</f>
        <v>0.7</v>
      </c>
      <c r="H106" s="387">
        <f>IFERROR('a（自動）計算用'!L104,"")</f>
        <v>0</v>
      </c>
      <c r="I106" s="389">
        <f>IFERROR('a（自動）計算用'!M104,"")</f>
        <v>0</v>
      </c>
      <c r="J106" s="386">
        <f>IFERROR('a（自動）計算用'!O104,"")</f>
        <v>0</v>
      </c>
      <c r="K106" s="387">
        <f>IFERROR('a（自動）計算用'!S104,"")</f>
        <v>459.74429918330588</v>
      </c>
      <c r="L106" s="388">
        <f>IFERROR('a（自動）計算用'!V104,"")</f>
        <v>0.70961217302869684</v>
      </c>
    </row>
    <row r="107" spans="1:12" ht="13.5" customHeight="1">
      <c r="A107" s="385">
        <v>110</v>
      </c>
      <c r="B107" s="386">
        <f>IFERROR('a（自動）計算用'!G105,"")</f>
        <v>29.893664909854724</v>
      </c>
      <c r="C107" s="386">
        <f>IFERROR('a（自動）計算用'!I105,"")</f>
        <v>40.524816804805361</v>
      </c>
      <c r="D107" s="387">
        <f>IFERROR('a（自動）計算用'!F105,"")</f>
        <v>459.74429918330588</v>
      </c>
      <c r="E107" s="388">
        <f>IFERROR('a（自動）計算用'!J105,"")</f>
        <v>1.8332487873181982</v>
      </c>
      <c r="F107" s="386">
        <f>IFERROR('a（自動）計算用'!H105,"")</f>
        <v>842.82567895425041</v>
      </c>
      <c r="G107" s="388">
        <f>IFERROR('a（自動）計算用'!K105,"")</f>
        <v>0.71</v>
      </c>
      <c r="H107" s="387">
        <f>IFERROR('a（自動）計算用'!L105,"")</f>
        <v>0</v>
      </c>
      <c r="I107" s="389">
        <f>IFERROR('a（自動）計算用'!M105,"")</f>
        <v>0</v>
      </c>
      <c r="J107" s="386">
        <f>IFERROR('a（自動）計算用'!O105,"")</f>
        <v>0</v>
      </c>
      <c r="K107" s="387">
        <f>IFERROR('a（自動）計算用'!S105,"")</f>
        <v>459.74429918330588</v>
      </c>
      <c r="L107" s="388">
        <f>IFERROR('a（自動）計算用'!V105,"")</f>
        <v>0.71089072647280782</v>
      </c>
    </row>
    <row r="108" spans="1:12" ht="13.5" customHeight="1">
      <c r="A108" s="385">
        <v>111</v>
      </c>
      <c r="B108" s="386">
        <f>IFERROR('a（自動）計算用'!G106,"")</f>
        <v>29.975960985588838</v>
      </c>
      <c r="C108" s="386">
        <f>IFERROR('a（自動）計算用'!I106,"")</f>
        <v>40.586006120261672</v>
      </c>
      <c r="D108" s="387">
        <f>IFERROR('a（自動）計算用'!F106,"")</f>
        <v>459.74429918330588</v>
      </c>
      <c r="E108" s="388">
        <f>IFERROR('a（自動）計算用'!J106,"")</f>
        <v>1.8437247462268078</v>
      </c>
      <c r="F108" s="386">
        <f>IFERROR('a（自動）計算用'!H106,"")</f>
        <v>847.64194134096226</v>
      </c>
      <c r="G108" s="388">
        <f>IFERROR('a（自動）計算用'!K106,"")</f>
        <v>0.71</v>
      </c>
      <c r="H108" s="387">
        <f>IFERROR('a（自動）計算用'!L106,"")</f>
        <v>0</v>
      </c>
      <c r="I108" s="389">
        <f>IFERROR('a（自動）計算用'!M106,"")</f>
        <v>0</v>
      </c>
      <c r="J108" s="386">
        <f>IFERROR('a（自動）計算用'!O106,"")</f>
        <v>0</v>
      </c>
      <c r="K108" s="387">
        <f>IFERROR('a（自動）計算用'!S106,"")</f>
        <v>459.74429918330588</v>
      </c>
      <c r="L108" s="388">
        <f>IFERROR('a（自動）計算用'!V106,"")</f>
        <v>0.71214122013340109</v>
      </c>
    </row>
    <row r="109" spans="1:12" ht="13.5" customHeight="1">
      <c r="A109" s="385">
        <v>112</v>
      </c>
      <c r="B109" s="386">
        <f>IFERROR('a（自動）計算用'!G107,"")</f>
        <v>30.056691222582685</v>
      </c>
      <c r="C109" s="386">
        <f>IFERROR('a（自動）計算用'!I107,"")</f>
        <v>40.645885179463058</v>
      </c>
      <c r="D109" s="387">
        <f>IFERROR('a（自動）計算用'!F107,"")</f>
        <v>459.74429918330588</v>
      </c>
      <c r="E109" s="388">
        <f>IFERROR('a（自動）計算用'!J107,"")</f>
        <v>1.8540251137157144</v>
      </c>
      <c r="F109" s="386">
        <f>IFERROR('a（自動）計算用'!H107,"")</f>
        <v>852.37747657348018</v>
      </c>
      <c r="G109" s="388">
        <f>IFERROR('a（自動）計算用'!K107,"")</f>
        <v>0.71</v>
      </c>
      <c r="H109" s="387">
        <f>IFERROR('a（自動）計算用'!L107,"")</f>
        <v>0</v>
      </c>
      <c r="I109" s="389">
        <f>IFERROR('a（自動）計算用'!M107,"")</f>
        <v>0</v>
      </c>
      <c r="J109" s="386">
        <f>IFERROR('a（自動）計算用'!O107,"")</f>
        <v>0</v>
      </c>
      <c r="K109" s="387">
        <f>IFERROR('a（自動）計算用'!S107,"")</f>
        <v>459.74429918330588</v>
      </c>
      <c r="L109" s="388">
        <f>IFERROR('a（自動）計算用'!V107,"")</f>
        <v>0.71336429920162836</v>
      </c>
    </row>
    <row r="110" spans="1:12" ht="13.5" customHeight="1">
      <c r="A110" s="385">
        <v>113</v>
      </c>
      <c r="B110" s="386">
        <f>IFERROR('a（自動）計算用'!G108,"")</f>
        <v>30.135882758102099</v>
      </c>
      <c r="C110" s="386">
        <f>IFERROR('a（自動）計算用'!I108,"")</f>
        <v>40.704483007832494</v>
      </c>
      <c r="D110" s="387">
        <f>IFERROR('a（自動）計算用'!F108,"")</f>
        <v>459.74429918330588</v>
      </c>
      <c r="E110" s="388">
        <f>IFERROR('a（自動）計算用'!J108,"")</f>
        <v>1.8641519510831299</v>
      </c>
      <c r="F110" s="386">
        <f>IFERROR('a（自動）計算用'!H108,"")</f>
        <v>857.03323232190587</v>
      </c>
      <c r="G110" s="388">
        <f>IFERROR('a（自動）計算用'!K108,"")</f>
        <v>0.71</v>
      </c>
      <c r="H110" s="387">
        <f>IFERROR('a（自動）計算用'!L108,"")</f>
        <v>0</v>
      </c>
      <c r="I110" s="389">
        <f>IFERROR('a（自動）計算用'!M108,"")</f>
        <v>0</v>
      </c>
      <c r="J110" s="386">
        <f>IFERROR('a（自動）計算用'!O108,"")</f>
        <v>0</v>
      </c>
      <c r="K110" s="387">
        <f>IFERROR('a（自動）計算用'!S108,"")</f>
        <v>459.74429918330588</v>
      </c>
      <c r="L110" s="388">
        <f>IFERROR('a（自動）計算用'!V108,"")</f>
        <v>0.71456059330942523</v>
      </c>
    </row>
    <row r="111" spans="1:12" ht="13.5" customHeight="1">
      <c r="A111" s="385">
        <v>114</v>
      </c>
      <c r="B111" s="386">
        <f>IFERROR('a（自動）計算用'!G109,"")</f>
        <v>30.213562388585792</v>
      </c>
      <c r="C111" s="386">
        <f>IFERROR('a（自動）計算用'!I109,"")</f>
        <v>40.761827964008305</v>
      </c>
      <c r="D111" s="387">
        <f>IFERROR('a（自動）計算用'!F109,"")</f>
        <v>459.74429918330588</v>
      </c>
      <c r="E111" s="388">
        <f>IFERROR('a（自動）計算用'!J109,"")</f>
        <v>1.8741073380326843</v>
      </c>
      <c r="F111" s="386">
        <f>IFERROR('a（自動）計算用'!H109,"")</f>
        <v>861.61016471812741</v>
      </c>
      <c r="G111" s="388">
        <f>IFERROR('a（自動）計算用'!K109,"")</f>
        <v>0.71</v>
      </c>
      <c r="H111" s="387">
        <f>IFERROR('a（自動）計算用'!L109,"")</f>
        <v>0</v>
      </c>
      <c r="I111" s="389">
        <f>IFERROR('a（自動）計算用'!M109,"")</f>
        <v>0</v>
      </c>
      <c r="J111" s="386">
        <f>IFERROR('a（自動）計算用'!O109,"")</f>
        <v>0</v>
      </c>
      <c r="K111" s="387">
        <f>IFERROR('a（自動）計算用'!S109,"")</f>
        <v>459.74429918330588</v>
      </c>
      <c r="L111" s="388">
        <f>IFERROR('a（自動）計算用'!V109,"")</f>
        <v>0.71573071694303902</v>
      </c>
    </row>
    <row r="112" spans="1:12" ht="13.5" customHeight="1">
      <c r="A112" s="385">
        <v>115</v>
      </c>
      <c r="B112" s="386">
        <f>IFERROR('a（自動）計算用'!G110,"")</f>
        <v>30.2897565693941</v>
      </c>
      <c r="C112" s="386">
        <f>IFERROR('a（自動）計算用'!I110,"")</f>
        <v>40.817947756973346</v>
      </c>
      <c r="D112" s="387">
        <f>IFERROR('a（自動）計算用'!F110,"")</f>
        <v>459.74429918330588</v>
      </c>
      <c r="E112" s="388">
        <f>IFERROR('a（自動）計算用'!J110,"")</f>
        <v>1.8838933702728222</v>
      </c>
      <c r="F112" s="386">
        <f>IFERROR('a（自動）計算用'!H110,"")</f>
        <v>866.1092372521548</v>
      </c>
      <c r="G112" s="388">
        <f>IFERROR('a（自動）計算用'!K110,"")</f>
        <v>0.71</v>
      </c>
      <c r="H112" s="387">
        <f>IFERROR('a（自動）計算用'!L110,"")</f>
        <v>0</v>
      </c>
      <c r="I112" s="389">
        <f>IFERROR('a（自動）計算用'!M110,"")</f>
        <v>0</v>
      </c>
      <c r="J112" s="386">
        <f>IFERROR('a（自動）計算用'!O110,"")</f>
        <v>0</v>
      </c>
      <c r="K112" s="387">
        <f>IFERROR('a（自動）計算用'!S110,"")</f>
        <v>459.74429918330588</v>
      </c>
      <c r="L112" s="388">
        <f>IFERROR('a（自動）計算用'!V110,"")</f>
        <v>0.71687526984209304</v>
      </c>
    </row>
    <row r="113" spans="1:12" ht="13.5" customHeight="1">
      <c r="A113" s="385">
        <v>116</v>
      </c>
      <c r="B113" s="386">
        <f>IFERROR('a（自動）計算用'!G111,"")</f>
        <v>30.364491414624425</v>
      </c>
      <c r="C113" s="386">
        <f>IFERROR('a（自動）計算用'!I111,"")</f>
        <v>40.872869462552124</v>
      </c>
      <c r="D113" s="387">
        <f>IFERROR('a（自動）計算用'!F111,"")</f>
        <v>459.74429918330588</v>
      </c>
      <c r="E113" s="388">
        <f>IFERROR('a（自動）計算用'!J111,"")</f>
        <v>1.8935121572041316</v>
      </c>
      <c r="F113" s="386">
        <f>IFERROR('a（自動）計算用'!H111,"")</f>
        <v>870.53141970888316</v>
      </c>
      <c r="G113" s="388">
        <f>IFERROR('a（自動）計算用'!K111,"")</f>
        <v>0.71</v>
      </c>
      <c r="H113" s="387">
        <f>IFERROR('a（自動）計算用'!L111,"")</f>
        <v>0</v>
      </c>
      <c r="I113" s="389">
        <f>IFERROR('a（自動）計算用'!M111,"")</f>
        <v>0</v>
      </c>
      <c r="J113" s="386">
        <f>IFERROR('a（自動）計算用'!O111,"")</f>
        <v>0</v>
      </c>
      <c r="K113" s="387">
        <f>IFERROR('a（自動）計算用'!S111,"")</f>
        <v>459.74429918330588</v>
      </c>
      <c r="L113" s="388">
        <f>IFERROR('a（自動）計算用'!V111,"")</f>
        <v>0.71799483738493819</v>
      </c>
    </row>
    <row r="114" spans="1:12" ht="13.5" customHeight="1">
      <c r="A114" s="385">
        <v>117</v>
      </c>
      <c r="B114" s="386">
        <f>IFERROR('a（自動）計算用'!G112,"")</f>
        <v>30.437792697006945</v>
      </c>
      <c r="C114" s="386">
        <f>IFERROR('a（自動）計算用'!I112,"")</f>
        <v>40.926619539313357</v>
      </c>
      <c r="D114" s="387">
        <f>IFERROR('a（自動）計算用'!F112,"")</f>
        <v>459.74429918330588</v>
      </c>
      <c r="E114" s="388">
        <f>IFERROR('a（自動）計算用'!J112,"")</f>
        <v>1.9029658196939203</v>
      </c>
      <c r="F114" s="386">
        <f>IFERROR('a（自動）計算用'!H112,"")</f>
        <v>874.87768714496667</v>
      </c>
      <c r="G114" s="388">
        <f>IFERROR('a（自動）計算用'!K112,"")</f>
        <v>0.71</v>
      </c>
      <c r="H114" s="387">
        <f>IFERROR('a（自動）計算用'!L112,"")</f>
        <v>0</v>
      </c>
      <c r="I114" s="389">
        <f>IFERROR('a（自動）計算用'!M112,"")</f>
        <v>0</v>
      </c>
      <c r="J114" s="386">
        <f>IFERROR('a（自動）計算用'!O112,"")</f>
        <v>0</v>
      </c>
      <c r="K114" s="387">
        <f>IFERROR('a（自動）計算用'!S112,"")</f>
        <v>459.74429918330588</v>
      </c>
      <c r="L114" s="388">
        <f>IFERROR('a（自動）計算用'!V112,"")</f>
        <v>0.71908999096101189</v>
      </c>
    </row>
    <row r="115" spans="1:12" ht="13.5" customHeight="1">
      <c r="A115" s="385">
        <v>118</v>
      </c>
      <c r="B115" s="386">
        <f>IFERROR('a（自動）計算用'!G113,"")</f>
        <v>30.50968584789231</v>
      </c>
      <c r="C115" s="386">
        <f>IFERROR('a（自動）計算用'!I113,"")</f>
        <v>40.9792238439125</v>
      </c>
      <c r="D115" s="387">
        <f>IFERROR('a（自動）計算用'!F113,"")</f>
        <v>459.74429918330588</v>
      </c>
      <c r="E115" s="388">
        <f>IFERROR('a（自動）計算用'!J113,"")</f>
        <v>1.9122564879371682</v>
      </c>
      <c r="F115" s="386">
        <f>IFERROR('a（自動）計算用'!H113,"")</f>
        <v>879.14901890540318</v>
      </c>
      <c r="G115" s="388">
        <f>IFERROR('a（自動）計算用'!K113,"")</f>
        <v>0.72</v>
      </c>
      <c r="H115" s="387">
        <f>IFERROR('a（自動）計算用'!L113,"")</f>
        <v>0</v>
      </c>
      <c r="I115" s="389">
        <f>IFERROR('a（自動）計算用'!M113,"")</f>
        <v>0</v>
      </c>
      <c r="J115" s="386">
        <f>IFERROR('a（自動）計算用'!O113,"")</f>
        <v>0</v>
      </c>
      <c r="K115" s="387">
        <f>IFERROR('a（自動）計算用'!S113,"")</f>
        <v>459.74429918330588</v>
      </c>
      <c r="L115" s="388">
        <f>IFERROR('a（自動）計算用'!V113,"")</f>
        <v>0.72016128833086324</v>
      </c>
    </row>
    <row r="116" spans="1:12" ht="13.5" customHeight="1">
      <c r="A116" s="385">
        <v>119</v>
      </c>
      <c r="B116" s="386">
        <f>IFERROR('a（自動）計算用'!G114,"")</f>
        <v>30.580195957341683</v>
      </c>
      <c r="C116" s="386">
        <f>IFERROR('a（自動）計算用'!I114,"")</f>
        <v>41.030707645906929</v>
      </c>
      <c r="D116" s="387">
        <f>IFERROR('a（自動）計算用'!F114,"")</f>
        <v>459.74429918330588</v>
      </c>
      <c r="E116" s="388">
        <f>IFERROR('a（自動）計算用'!J114,"")</f>
        <v>1.9213862994029585</v>
      </c>
      <c r="F116" s="386">
        <f>IFERROR('a（自動）計算用'!H114,"")</f>
        <v>883.34639767941871</v>
      </c>
      <c r="G116" s="388">
        <f>IFERROR('a（自動）計算用'!K114,"")</f>
        <v>0.72</v>
      </c>
      <c r="H116" s="387">
        <f>IFERROR('a（自動）計算用'!L114,"")</f>
        <v>0</v>
      </c>
      <c r="I116" s="389">
        <f>IFERROR('a（自動）計算用'!M114,"")</f>
        <v>0</v>
      </c>
      <c r="J116" s="386">
        <f>IFERROR('a（自動）計算用'!O114,"")</f>
        <v>0</v>
      </c>
      <c r="K116" s="387">
        <f>IFERROR('a（自動）計算用'!S114,"")</f>
        <v>459.74429918330588</v>
      </c>
      <c r="L116" s="388">
        <f>IFERROR('a（自動）計算用'!V114,"")</f>
        <v>0.72120927397447365</v>
      </c>
    </row>
    <row r="117" spans="1:12" ht="13.5" customHeight="1">
      <c r="A117" s="385">
        <v>120</v>
      </c>
      <c r="B117" s="386">
        <f>IFERROR('a（自動）計算用'!G115,"")</f>
        <v>30.64934777432801</v>
      </c>
      <c r="C117" s="386">
        <f>IFERROR('a（自動）計算用'!I115,"")</f>
        <v>41.081095642073592</v>
      </c>
      <c r="D117" s="387">
        <f>IFERROR('a（自動）計算用'!F115,"")</f>
        <v>459.74429918330588</v>
      </c>
      <c r="E117" s="388">
        <f>IFERROR('a（自動）計算用'!J115,"")</f>
        <v>1.930357396865346</v>
      </c>
      <c r="F117" s="386">
        <f>IFERROR('a（自動）計算用'!H115,"")</f>
        <v>887.47080859516916</v>
      </c>
      <c r="G117" s="388">
        <f>IFERROR('a（自動）計算用'!K115,"")</f>
        <v>0.72</v>
      </c>
      <c r="H117" s="387">
        <f>IFERROR('a（自動）計算用'!L115,"")</f>
        <v>0</v>
      </c>
      <c r="I117" s="389">
        <f>IFERROR('a（自動）計算用'!M115,"")</f>
        <v>0</v>
      </c>
      <c r="J117" s="386">
        <f>IFERROR('a（自動）計算用'!O115,"")</f>
        <v>0</v>
      </c>
      <c r="K117" s="387">
        <f>IFERROR('a（自動）計算用'!S115,"")</f>
        <v>459.74429918330588</v>
      </c>
      <c r="L117" s="388">
        <f>IFERROR('a（自動）計算用'!V115,"")</f>
        <v>0.72223447942845731</v>
      </c>
    </row>
  </sheetData>
  <sheetProtection password="F089" sheet="1" objects="1" scenarios="1"/>
  <mergeCells count="7">
    <mergeCell ref="H1:H2"/>
    <mergeCell ref="A1:C2"/>
    <mergeCell ref="G5:G6"/>
    <mergeCell ref="I5:I6"/>
    <mergeCell ref="L5:L6"/>
    <mergeCell ref="E1:E2"/>
    <mergeCell ref="I1:K1"/>
  </mergeCells>
  <phoneticPr fontId="1"/>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U44"/>
  <sheetViews>
    <sheetView showGridLines="0" view="pageBreakPreview" zoomScaleNormal="100" zoomScaleSheetLayoutView="100" workbookViewId="0">
      <selection activeCell="B3" sqref="B3"/>
    </sheetView>
  </sheetViews>
  <sheetFormatPr defaultRowHeight="12"/>
  <cols>
    <col min="1" max="1" width="4.5" style="227" bestFit="1" customWidth="1"/>
    <col min="2" max="7" width="7.125" style="226" customWidth="1"/>
    <col min="8" max="8" width="3.625" style="227" customWidth="1"/>
    <col min="9" max="9" width="7.75" style="227" bestFit="1" customWidth="1"/>
    <col min="10" max="20" width="7.125" style="227" customWidth="1"/>
    <col min="21" max="21" width="9" style="227" customWidth="1"/>
    <col min="22" max="16384" width="9" style="227"/>
  </cols>
  <sheetData>
    <row r="1" spans="1:21" ht="27" customHeight="1">
      <c r="A1" s="424" t="s">
        <v>297</v>
      </c>
      <c r="B1" s="424"/>
      <c r="C1" s="424"/>
      <c r="D1" s="424"/>
      <c r="E1" s="424"/>
      <c r="F1" s="424"/>
      <c r="G1" s="424"/>
      <c r="H1" s="424"/>
      <c r="I1" s="424"/>
      <c r="J1" s="424"/>
      <c r="K1" s="424"/>
      <c r="L1" s="424"/>
      <c r="M1" s="424"/>
      <c r="N1" s="424"/>
      <c r="O1" s="424"/>
      <c r="P1" s="424"/>
      <c r="Q1" s="424"/>
      <c r="R1" s="424"/>
      <c r="S1" s="424"/>
      <c r="T1" s="424"/>
    </row>
    <row r="2" spans="1:21" ht="13.5" customHeight="1">
      <c r="S2" s="425">
        <f ca="1">NOW()</f>
        <v>43578.80055763889</v>
      </c>
      <c r="T2" s="425"/>
      <c r="U2" s="252" t="s">
        <v>302</v>
      </c>
    </row>
    <row r="3" spans="1:21" s="270" customFormat="1">
      <c r="A3" s="267" t="s">
        <v>197</v>
      </c>
      <c r="B3" s="268"/>
      <c r="C3" s="268"/>
      <c r="D3" s="268"/>
      <c r="E3" s="269"/>
      <c r="F3" s="268"/>
      <c r="G3" s="268"/>
    </row>
    <row r="4" spans="1:21" s="270" customFormat="1">
      <c r="B4" s="268"/>
      <c r="C4" s="268"/>
      <c r="D4" s="268"/>
      <c r="E4" s="269"/>
      <c r="F4" s="268"/>
      <c r="G4" s="268"/>
    </row>
    <row r="5" spans="1:21" s="270" customFormat="1">
      <c r="B5" s="271" t="s">
        <v>226</v>
      </c>
      <c r="C5" s="431" t="str">
        <f>CONCATENATE("　大分県",入力!C10," ",入力!D9,入力!D10," ",入力!E9,入力!E10,入力!F10)</f>
        <v>　大分県日田市 大字有田 字佐寺原35</v>
      </c>
      <c r="D5" s="431"/>
      <c r="E5" s="431"/>
      <c r="F5" s="431"/>
      <c r="G5" s="431"/>
    </row>
    <row r="6" spans="1:21" s="270" customFormat="1">
      <c r="B6" s="271" t="s">
        <v>227</v>
      </c>
      <c r="C6" s="431" t="str">
        <f>CONCATENATE("　",入力!G10,"林班　",入力!H10,入力!I10)</f>
        <v>　999林班　9999ｱ</v>
      </c>
      <c r="D6" s="431"/>
      <c r="E6" s="431"/>
      <c r="F6" s="431"/>
      <c r="G6" s="431"/>
    </row>
    <row r="7" spans="1:21" s="270" customFormat="1">
      <c r="B7" s="271" t="s">
        <v>189</v>
      </c>
      <c r="C7" s="272" t="str">
        <f>CONCATENATE("　",入力!C12,"ha")</f>
        <v>　1ha</v>
      </c>
      <c r="D7" s="268"/>
      <c r="E7" s="272"/>
      <c r="F7" s="272"/>
      <c r="G7" s="272"/>
    </row>
    <row r="8" spans="1:21" s="270" customFormat="1">
      <c r="B8" s="271"/>
      <c r="C8" s="271"/>
      <c r="D8" s="271"/>
      <c r="E8" s="271"/>
      <c r="F8" s="268"/>
      <c r="G8" s="268"/>
    </row>
    <row r="9" spans="1:21" s="270" customFormat="1">
      <c r="A9" s="270" t="s">
        <v>198</v>
      </c>
      <c r="B9" s="271"/>
      <c r="C9" s="271"/>
      <c r="D9" s="271"/>
      <c r="E9" s="271"/>
      <c r="F9" s="268"/>
      <c r="G9" s="268"/>
      <c r="I9" s="270" t="s">
        <v>232</v>
      </c>
    </row>
    <row r="10" spans="1:21" s="270" customFormat="1">
      <c r="B10" s="268"/>
      <c r="C10" s="268"/>
      <c r="D10" s="268"/>
      <c r="E10" s="268"/>
      <c r="F10" s="268"/>
      <c r="G10" s="268"/>
    </row>
    <row r="11" spans="1:21" s="270" customFormat="1" ht="12" customHeight="1">
      <c r="B11" s="415" t="s">
        <v>1</v>
      </c>
      <c r="C11" s="415" t="s">
        <v>2</v>
      </c>
      <c r="D11" s="415" t="s">
        <v>3</v>
      </c>
      <c r="E11" s="415" t="s">
        <v>219</v>
      </c>
      <c r="F11" s="415" t="s">
        <v>210</v>
      </c>
      <c r="G11" s="415" t="s">
        <v>220</v>
      </c>
      <c r="J11" s="429" t="s">
        <v>0</v>
      </c>
      <c r="K11" s="429" t="s">
        <v>241</v>
      </c>
      <c r="L11" s="426" t="s">
        <v>67</v>
      </c>
      <c r="M11" s="427"/>
      <c r="N11" s="428"/>
    </row>
    <row r="12" spans="1:21" s="270" customFormat="1">
      <c r="B12" s="275">
        <f>入力!$C$17</f>
        <v>10</v>
      </c>
      <c r="C12" s="276">
        <f>入力!$C$19</f>
        <v>7</v>
      </c>
      <c r="D12" s="276">
        <f>入力!$G$17</f>
        <v>10.864681005021202</v>
      </c>
      <c r="E12" s="277">
        <f>入力!$C$18</f>
        <v>2400</v>
      </c>
      <c r="F12" s="276">
        <f>入力!$G$18</f>
        <v>88.975124198602728</v>
      </c>
      <c r="G12" s="278">
        <f>入力!$G$19</f>
        <v>0.60125762081026035</v>
      </c>
      <c r="J12" s="430"/>
      <c r="K12" s="430"/>
      <c r="L12" s="279" t="s">
        <v>238</v>
      </c>
      <c r="M12" s="280" t="s">
        <v>236</v>
      </c>
      <c r="N12" s="281" t="s">
        <v>237</v>
      </c>
    </row>
    <row r="13" spans="1:21" s="270" customFormat="1">
      <c r="B13" s="268"/>
      <c r="C13" s="268"/>
      <c r="D13" s="268"/>
      <c r="E13" s="268"/>
      <c r="F13" s="268"/>
      <c r="G13" s="268"/>
      <c r="J13" s="278">
        <f>入力!C24</f>
        <v>1.48</v>
      </c>
      <c r="K13" s="275">
        <f>入力!C25</f>
        <v>120</v>
      </c>
      <c r="L13" s="398" t="s">
        <v>239</v>
      </c>
      <c r="M13" s="283" t="s">
        <v>240</v>
      </c>
      <c r="N13" s="284" t="s">
        <v>240</v>
      </c>
    </row>
    <row r="14" spans="1:21" s="270" customFormat="1">
      <c r="A14" s="267" t="s">
        <v>231</v>
      </c>
      <c r="B14" s="268"/>
      <c r="C14" s="268"/>
      <c r="D14" s="268"/>
      <c r="E14" s="268"/>
      <c r="F14" s="268"/>
      <c r="G14" s="268"/>
    </row>
    <row r="15" spans="1:21" s="270" customFormat="1">
      <c r="B15" s="285"/>
      <c r="C15" s="285"/>
      <c r="D15" s="285"/>
      <c r="E15" s="285"/>
      <c r="F15" s="268"/>
      <c r="G15" s="268"/>
    </row>
    <row r="16" spans="1:21" s="286" customFormat="1">
      <c r="B16" s="379" t="s">
        <v>261</v>
      </c>
      <c r="C16" s="287"/>
      <c r="D16" s="287"/>
      <c r="E16" s="287"/>
      <c r="F16" s="288"/>
      <c r="G16" s="288"/>
      <c r="I16" s="286" t="s">
        <v>225</v>
      </c>
    </row>
    <row r="17" spans="2:20" s="270" customFormat="1">
      <c r="B17" s="413" t="s">
        <v>1</v>
      </c>
      <c r="C17" s="413" t="s">
        <v>2</v>
      </c>
      <c r="D17" s="413" t="s">
        <v>3</v>
      </c>
      <c r="E17" s="290" t="s">
        <v>219</v>
      </c>
      <c r="F17" s="413" t="s">
        <v>210</v>
      </c>
      <c r="G17" s="413" t="s">
        <v>32</v>
      </c>
      <c r="I17" s="291"/>
      <c r="J17" s="292"/>
      <c r="K17" s="293"/>
      <c r="L17" s="294"/>
      <c r="M17" s="423" t="s">
        <v>128</v>
      </c>
      <c r="N17" s="423"/>
      <c r="O17" s="423"/>
      <c r="P17" s="423"/>
      <c r="Q17" s="423" t="s">
        <v>129</v>
      </c>
      <c r="R17" s="423"/>
      <c r="S17" s="423" t="s">
        <v>67</v>
      </c>
      <c r="T17" s="423"/>
    </row>
    <row r="18" spans="2:20" s="270" customFormat="1" ht="12" customHeight="1">
      <c r="B18" s="414"/>
      <c r="C18" s="414" t="s">
        <v>243</v>
      </c>
      <c r="D18" s="414" t="s">
        <v>244</v>
      </c>
      <c r="E18" s="296" t="s">
        <v>134</v>
      </c>
      <c r="F18" s="297" t="s">
        <v>251</v>
      </c>
      <c r="G18" s="414"/>
      <c r="I18" s="298"/>
      <c r="J18" s="299" t="s">
        <v>130</v>
      </c>
      <c r="K18" s="300" t="s">
        <v>132</v>
      </c>
      <c r="L18" s="301" t="s">
        <v>131</v>
      </c>
      <c r="M18" s="302" t="s">
        <v>214</v>
      </c>
      <c r="N18" s="303" t="s">
        <v>133</v>
      </c>
      <c r="O18" s="303" t="s">
        <v>3</v>
      </c>
      <c r="P18" s="304" t="s">
        <v>220</v>
      </c>
      <c r="Q18" s="302" t="s">
        <v>219</v>
      </c>
      <c r="R18" s="304" t="s">
        <v>220</v>
      </c>
      <c r="S18" s="302" t="s">
        <v>213</v>
      </c>
      <c r="T18" s="304" t="s">
        <v>133</v>
      </c>
    </row>
    <row r="19" spans="2:20" s="270" customFormat="1" ht="12" customHeight="1">
      <c r="B19" s="305">
        <v>10</v>
      </c>
      <c r="C19" s="306">
        <f>IFERROR(VLOOKUP($B19,'b（手動）計算用'!$E$5:$K$115,3,FALSE),"")</f>
        <v>7.0000095592428133</v>
      </c>
      <c r="D19" s="306">
        <f>IFERROR(VLOOKUP($B19,'b（手動）計算用'!$E$5:$K$115,5,FALSE),"")</f>
        <v>10.864690484458675</v>
      </c>
      <c r="E19" s="371">
        <f>IFERROR(VLOOKUP($B19,'b（手動）計算用'!$E$5:$K$115,2,FALSE),"")</f>
        <v>2400</v>
      </c>
      <c r="F19" s="306">
        <f>IFERROR(VLOOKUP($B19,'b（手動）計算用'!$E$5:$K$115,4,FALSE),"")</f>
        <v>88.975389695730129</v>
      </c>
      <c r="G19" s="308">
        <f>IFERROR(VLOOKUP($B19,'b（手動）計算用'!$E$5:$K$115,7,FALSE),"")</f>
        <v>0.6</v>
      </c>
      <c r="I19" s="309"/>
      <c r="J19" s="310"/>
      <c r="K19" s="297" t="s">
        <v>135</v>
      </c>
      <c r="L19" s="311"/>
      <c r="M19" s="372" t="s">
        <v>134</v>
      </c>
      <c r="N19" s="297" t="s">
        <v>251</v>
      </c>
      <c r="O19" s="373" t="s">
        <v>136</v>
      </c>
      <c r="P19" s="311"/>
      <c r="Q19" s="310" t="s">
        <v>134</v>
      </c>
      <c r="R19" s="311"/>
      <c r="S19" s="312" t="s">
        <v>137</v>
      </c>
      <c r="T19" s="297" t="s">
        <v>251</v>
      </c>
    </row>
    <row r="20" spans="2:20" s="270" customFormat="1">
      <c r="B20" s="416">
        <v>15</v>
      </c>
      <c r="C20" s="306">
        <f>IFERROR(VLOOKUP($B20,'b（手動）計算用'!$E$5:$K$115,3,FALSE),"")</f>
        <v>9.2897358877145706</v>
      </c>
      <c r="D20" s="306">
        <f>IFERROR(VLOOKUP($B20,'b（手動）計算用'!$E$5:$K$115,5,FALSE),"")</f>
        <v>12.997532164187595</v>
      </c>
      <c r="E20" s="371">
        <f>IFERROR(VLOOKUP($B20,'b（手動）計算用'!$E$5:$K$115,2,FALSE),"")</f>
        <v>2330.3601453080087</v>
      </c>
      <c r="F20" s="306">
        <f>IFERROR(VLOOKUP($B20,'b（手動）計算用'!$E$5:$K$115,4,FALSE),"")</f>
        <v>159.91799814693761</v>
      </c>
      <c r="G20" s="308">
        <f>IFERROR(VLOOKUP($B20,'b（手動）計算用'!$E$5:$K$115,7,FALSE),"")</f>
        <v>0.72</v>
      </c>
      <c r="I20" s="317" t="s">
        <v>138</v>
      </c>
      <c r="J20" s="318">
        <f>入力!$C$17</f>
        <v>10</v>
      </c>
      <c r="K20" s="319">
        <f>入力!$C$19</f>
        <v>7</v>
      </c>
      <c r="L20" s="320"/>
      <c r="M20" s="321">
        <f>入力!$C$18</f>
        <v>2400</v>
      </c>
      <c r="N20" s="322">
        <f>入力!$G$18</f>
        <v>88.975124198602728</v>
      </c>
      <c r="O20" s="323">
        <f>入力!$G$17</f>
        <v>10.864681005021202</v>
      </c>
      <c r="P20" s="324">
        <f>IFERROR(直径材積計算!$X$115,"-")</f>
        <v>0.60125762081026035</v>
      </c>
      <c r="Q20" s="318"/>
      <c r="R20" s="320"/>
      <c r="S20" s="325"/>
      <c r="T20" s="320"/>
    </row>
    <row r="21" spans="2:20" s="270" customFormat="1">
      <c r="B21" s="416">
        <v>20</v>
      </c>
      <c r="C21" s="306">
        <f>IFERROR(VLOOKUP($B21,'b（手動）計算用'!$E$5:$K$115,3,FALSE),"")</f>
        <v>11.389321692318051</v>
      </c>
      <c r="D21" s="306">
        <f>IFERROR(VLOOKUP($B21,'b（手動）計算用'!$E$5:$K$115,5,FALSE),"")</f>
        <v>14.681216234317283</v>
      </c>
      <c r="E21" s="371">
        <f>IFERROR(VLOOKUP($B21,'b（手動）計算用'!$E$5:$K$115,2,FALSE),"")</f>
        <v>2253.7147793278023</v>
      </c>
      <c r="F21" s="306">
        <f>IFERROR(VLOOKUP($B21,'b（手動）計算用'!$E$5:$K$115,4,FALSE),"")</f>
        <v>238.02044855255423</v>
      </c>
      <c r="G21" s="308">
        <f>IFERROR(VLOOKUP($B21,'b（手動）計算用'!$E$5:$K$115,7,FALSE),"")</f>
        <v>0.8</v>
      </c>
      <c r="I21" s="326" t="s">
        <v>117</v>
      </c>
      <c r="J21" s="327">
        <f>IF(入力!H38="","",入力!H38)</f>
        <v>30</v>
      </c>
      <c r="K21" s="328">
        <f>IF(入力!H38="","",VLOOKUP(J21,'b（手動）計算用'!$E$5:$T$115,3,FALSE))</f>
        <v>15.085680300802451</v>
      </c>
      <c r="L21" s="329">
        <f>IF(入力!I38="","",入力!I38)</f>
        <v>0.3</v>
      </c>
      <c r="M21" s="330">
        <f>IF(入力!H38="","",VLOOKUP(J21,'b（手動）計算用'!$E$5:$T$115,2,FALSE))</f>
        <v>2108.2218374180625</v>
      </c>
      <c r="N21" s="331">
        <f>IF(入力!H38="","",VLOOKUP(J21,'b（手動）計算用'!$E$5:$T$115,4,FALSE))</f>
        <v>399.74099290332487</v>
      </c>
      <c r="O21" s="328">
        <f>IF(入力!H38="","",VLOOKUP(J21,'b（手動）計算用'!$E$5:$T$115,5,FALSE))</f>
        <v>17.268952412500781</v>
      </c>
      <c r="P21" s="332">
        <f>IF(入力!H38="","",VLOOKUP(J21,'b（手動）計算用'!$E$5:$T$115,7,FALSE))</f>
        <v>0.89</v>
      </c>
      <c r="Q21" s="330">
        <f>IF(入力!H38="","",VLOOKUP(J21,'b（手動）計算用'!$E$5:$T$115,13,FALSE))</f>
        <v>1468.2218374180625</v>
      </c>
      <c r="R21" s="333">
        <f>IF(入力!H38="","",VLOOKUP(J21,'b（手動）計算用'!$E$5:$T$115,16,FALSE))</f>
        <v>0.78600989875054428</v>
      </c>
      <c r="S21" s="330">
        <f>IF(入力!H38="","",VLOOKUP(J21,'b（手動）計算用'!$E$5:$T$115,8,FALSE))</f>
        <v>640</v>
      </c>
      <c r="T21" s="334">
        <f>IF(入力!H38="","",VLOOKUP(J21,'b（手動）計算用'!$E$5:$T$115,11,FALSE))</f>
        <v>50.097931116882478</v>
      </c>
    </row>
    <row r="22" spans="2:20" s="270" customFormat="1">
      <c r="B22" s="416">
        <v>25</v>
      </c>
      <c r="C22" s="306">
        <f>IFERROR(VLOOKUP($B22,'b（手動）計算用'!$E$5:$K$115,3,FALSE),"")</f>
        <v>13.316121341690243</v>
      </c>
      <c r="D22" s="306">
        <f>IFERROR(VLOOKUP($B22,'b（手動）計算用'!$E$5:$K$115,5,FALSE),"")</f>
        <v>16.075639780939124</v>
      </c>
      <c r="E22" s="371">
        <f>IFERROR(VLOOKUP($B22,'b（手動）計算用'!$E$5:$K$115,2,FALSE),"")</f>
        <v>2178.8304046181001</v>
      </c>
      <c r="F22" s="306">
        <f>IFERROR(VLOOKUP($B22,'b（手動）計算用'!$E$5:$K$115,4,FALSE),"")</f>
        <v>318.85081145432542</v>
      </c>
      <c r="G22" s="308">
        <f>IFERROR(VLOOKUP($B22,'b（手動）計算用'!$E$5:$K$115,7,FALSE),"")</f>
        <v>0.85</v>
      </c>
      <c r="I22" s="326" t="s">
        <v>118</v>
      </c>
      <c r="J22" s="327">
        <f>IF(入力!H39="","",入力!H39)</f>
        <v>40</v>
      </c>
      <c r="K22" s="328">
        <f>IF(入力!H39="","",VLOOKUP(J22,'b（手動）計算用'!$E$5:$T$115,3,FALSE))</f>
        <v>18.207060883095494</v>
      </c>
      <c r="L22" s="329">
        <f>IF(入力!I39="","",入力!I39)</f>
        <v>0.2</v>
      </c>
      <c r="M22" s="330">
        <f>IF(入力!H39="","",VLOOKUP(J22,'b（手動）計算用'!$E$5:$T$115,2,FALSE))</f>
        <v>1468.2218374180625</v>
      </c>
      <c r="N22" s="331">
        <f>IF(入力!H39="","",VLOOKUP(J22,'b（手動）計算用'!$E$5:$T$115,4,FALSE))</f>
        <v>505.01233879756074</v>
      </c>
      <c r="O22" s="328">
        <f>IF(入力!H39="","",VLOOKUP(J22,'b（手動）計算用'!$E$5:$T$115,5,FALSE))</f>
        <v>21.570098958025273</v>
      </c>
      <c r="P22" s="332">
        <f>IF(入力!H39="","",VLOOKUP(J22,'b（手動）計算用'!$E$5:$T$115,7,FALSE))</f>
        <v>0.86</v>
      </c>
      <c r="Q22" s="330">
        <f>IF(入力!H39="","",VLOOKUP(J22,'b（手動）計算用'!$E$5:$T$115,13,FALSE))</f>
        <v>1168.2218374180625</v>
      </c>
      <c r="R22" s="333">
        <f>IF(入力!H39="","",VLOOKUP(J22,'b（手動）計算用'!$E$5:$T$115,16,FALSE))</f>
        <v>0.7950918943752705</v>
      </c>
      <c r="S22" s="330">
        <f>IF(入力!H39="","",VLOOKUP(J22,'b（手動）計算用'!$E$5:$T$115,8,FALSE))</f>
        <v>300</v>
      </c>
      <c r="T22" s="334">
        <f>IF(入力!H39="","",VLOOKUP(J22,'b（手動）計算用'!$E$5:$T$115,11,FALSE))</f>
        <v>41.899866859789483</v>
      </c>
    </row>
    <row r="23" spans="2:20" s="270" customFormat="1">
      <c r="B23" s="416">
        <v>30</v>
      </c>
      <c r="C23" s="306">
        <f>IFERROR(VLOOKUP($B23,'b（手動）計算用'!$E$5:$K$115,3,FALSE),"")</f>
        <v>15.085680300802451</v>
      </c>
      <c r="D23" s="306">
        <f>IFERROR(VLOOKUP($B23,'b（手動）計算用'!$E$5:$K$115,5,FALSE),"")</f>
        <v>17.268952412500781</v>
      </c>
      <c r="E23" s="371">
        <f>IFERROR(VLOOKUP($B23,'b（手動）計算用'!$E$5:$K$115,2,FALSE),"")</f>
        <v>2108.2218374180625</v>
      </c>
      <c r="F23" s="306">
        <f>IFERROR(VLOOKUP($B23,'b（手動）計算用'!$E$5:$K$115,4,FALSE),"")</f>
        <v>399.74099290332487</v>
      </c>
      <c r="G23" s="308">
        <f>IFERROR(VLOOKUP($B23,'b（手動）計算用'!$E$5:$K$115,7,FALSE),"")</f>
        <v>0.89</v>
      </c>
      <c r="I23" s="326" t="s">
        <v>119</v>
      </c>
      <c r="J23" s="327">
        <f>IF(入力!H40="","",入力!H40)</f>
        <v>55</v>
      </c>
      <c r="K23" s="328">
        <f>IF(入力!H40="","",VLOOKUP(J23,'b（手動）計算用'!$E$5:$T$115,3,FALSE))</f>
        <v>22.01027880212586</v>
      </c>
      <c r="L23" s="329">
        <f>IF(入力!I40="","",入力!I40)</f>
        <v>0.2</v>
      </c>
      <c r="M23" s="330">
        <f>IF(入力!H40="","",VLOOKUP(J23,'b（手動）計算用'!$E$5:$T$115,2,FALSE))</f>
        <v>1168.2218374180625</v>
      </c>
      <c r="N23" s="331">
        <f>IF(入力!H40="","",VLOOKUP(J23,'b（手動）計算用'!$E$5:$T$115,4,FALSE))</f>
        <v>669.85775519306276</v>
      </c>
      <c r="O23" s="328">
        <f>IF(入力!H40="","",VLOOKUP(J23,'b（手動）計算用'!$E$5:$T$115,5,FALSE))</f>
        <v>25.624191440452325</v>
      </c>
      <c r="P23" s="332">
        <f>IF(入力!H40="","",VLOOKUP(J23,'b（手動）計算用'!$E$5:$T$115,7,FALSE))</f>
        <v>0.87</v>
      </c>
      <c r="Q23" s="330">
        <f>IF(入力!H40="","",VLOOKUP(J23,'b（手動）計算用'!$E$5:$T$115,13,FALSE))</f>
        <v>928.22183741806248</v>
      </c>
      <c r="R23" s="333">
        <f>IF(入力!H40="","",VLOOKUP(J23,'b（手動）計算用'!$E$5:$T$115,16,FALSE))</f>
        <v>0.80439427400817853</v>
      </c>
      <c r="S23" s="330">
        <f>IF(入力!H40="","",VLOOKUP(J23,'b（手動）計算用'!$E$5:$T$115,8,FALSE))</f>
        <v>240</v>
      </c>
      <c r="T23" s="334">
        <f>IF(入力!H40="","",VLOOKUP(J23,'b（手動）計算用'!$E$5:$T$115,11,FALSE))</f>
        <v>54.922824242744696</v>
      </c>
    </row>
    <row r="24" spans="2:20" s="270" customFormat="1">
      <c r="B24" s="416">
        <v>35</v>
      </c>
      <c r="C24" s="306">
        <f>IFERROR(VLOOKUP($B24,'b（手動）計算用'!$E$5:$K$115,3,FALSE),"")</f>
        <v>16.71187612803854</v>
      </c>
      <c r="D24" s="306">
        <f>IFERROR(VLOOKUP($B24,'b（手動）計算用'!$E$5:$K$115,5,FALSE),"")</f>
        <v>20.689414992740517</v>
      </c>
      <c r="E24" s="371">
        <f>IFERROR(VLOOKUP($B24,'b（手動）計算用'!$E$5:$K$115,2,FALSE),"")</f>
        <v>1468.2218374180625</v>
      </c>
      <c r="F24" s="306">
        <f>IFERROR(VLOOKUP($B24,'b（手動）計算用'!$E$5:$K$115,4,FALSE),"")</f>
        <v>427.93958071270151</v>
      </c>
      <c r="G24" s="308">
        <f>IFERROR(VLOOKUP($B24,'b（手動）計算用'!$E$5:$K$115,7,FALSE),"")</f>
        <v>0.83</v>
      </c>
      <c r="I24" s="326" t="s">
        <v>120</v>
      </c>
      <c r="J24" s="327" t="str">
        <f>IF(入力!H41="","",入力!H41)</f>
        <v/>
      </c>
      <c r="K24" s="328" t="str">
        <f>IF(入力!H41="","",VLOOKUP(J24,'b（手動）計算用'!$E$5:$T$115,3,FALSE))</f>
        <v/>
      </c>
      <c r="L24" s="329" t="str">
        <f>IF(入力!I41="","",入力!I41)</f>
        <v/>
      </c>
      <c r="M24" s="330" t="str">
        <f>IF(入力!H41="","",VLOOKUP(J24,'b（手動）計算用'!$E$5:$T$115,2,FALSE))</f>
        <v/>
      </c>
      <c r="N24" s="331" t="str">
        <f>IF(入力!H41="","",VLOOKUP(J24,'b（手動）計算用'!$E$5:$T$115,4,FALSE))</f>
        <v/>
      </c>
      <c r="O24" s="328" t="str">
        <f>IF(入力!H41="","",VLOOKUP(J24,'b（手動）計算用'!$E$5:$T$115,5,FALSE))</f>
        <v/>
      </c>
      <c r="P24" s="332" t="str">
        <f>IF(入力!H41="","",VLOOKUP(J24,'b（手動）計算用'!$E$5:$T$115,7,FALSE))</f>
        <v/>
      </c>
      <c r="Q24" s="330" t="str">
        <f>IF(入力!H41="","",VLOOKUP(J24,'b（手動）計算用'!$E$5:$T$115,13,FALSE))</f>
        <v/>
      </c>
      <c r="R24" s="333" t="str">
        <f>IF(入力!H41="","",VLOOKUP(J24,'b（手動）計算用'!$E$5:$T$115,16,FALSE))</f>
        <v/>
      </c>
      <c r="S24" s="330" t="str">
        <f>IF(入力!H41="","",VLOOKUP(J24,'b（手動）計算用'!$E$5:$T$115,8,FALSE))</f>
        <v/>
      </c>
      <c r="T24" s="334" t="str">
        <f>IF(入力!H41="","",VLOOKUP(J24,'b（手動）計算用'!$E$5:$T$115,11,FALSE))</f>
        <v/>
      </c>
    </row>
    <row r="25" spans="2:20" s="270" customFormat="1">
      <c r="B25" s="416">
        <v>40</v>
      </c>
      <c r="C25" s="306">
        <f>IFERROR(VLOOKUP($B25,'b（手動）計算用'!$E$5:$K$115,3,FALSE),"")</f>
        <v>18.207060883095494</v>
      </c>
      <c r="D25" s="306">
        <f>IFERROR(VLOOKUP($B25,'b（手動）計算用'!$E$5:$K$115,5,FALSE),"")</f>
        <v>21.570098958025273</v>
      </c>
      <c r="E25" s="371">
        <f>IFERROR(VLOOKUP($B25,'b（手動）計算用'!$E$5:$K$115,2,FALSE),"")</f>
        <v>1468.2218374180625</v>
      </c>
      <c r="F25" s="306">
        <f>IFERROR(VLOOKUP($B25,'b（手動）計算用'!$E$5:$K$115,4,FALSE),"")</f>
        <v>505.01233879756074</v>
      </c>
      <c r="G25" s="308">
        <f>IFERROR(VLOOKUP($B25,'b（手動）計算用'!$E$5:$K$115,7,FALSE),"")</f>
        <v>0.86</v>
      </c>
      <c r="I25" s="326" t="s">
        <v>121</v>
      </c>
      <c r="J25" s="327" t="str">
        <f>IF(入力!H42="","",入力!H42)</f>
        <v/>
      </c>
      <c r="K25" s="328" t="str">
        <f>IF(入力!H42="","",VLOOKUP(J25,'b（手動）計算用'!$E$5:$T$115,3,FALSE))</f>
        <v/>
      </c>
      <c r="L25" s="329" t="str">
        <f>IF(入力!I42="","",入力!I42)</f>
        <v/>
      </c>
      <c r="M25" s="330" t="str">
        <f>IF(入力!H42="","",VLOOKUP(J25,'b（手動）計算用'!$E$5:$T$115,2,FALSE))</f>
        <v/>
      </c>
      <c r="N25" s="331" t="str">
        <f>IF(入力!H42="","",VLOOKUP(J25,'b（手動）計算用'!$E$5:$T$115,4,FALSE))</f>
        <v/>
      </c>
      <c r="O25" s="328" t="str">
        <f>IF(入力!H42="","",VLOOKUP(J25,'b（手動）計算用'!$E$5:$T$115,5,FALSE))</f>
        <v/>
      </c>
      <c r="P25" s="332" t="str">
        <f>IF(入力!H42="","",VLOOKUP(J25,'b（手動）計算用'!$E$5:$T$115,7,FALSE))</f>
        <v/>
      </c>
      <c r="Q25" s="330" t="str">
        <f>IF(入力!H42="","",VLOOKUP(J25,'b（手動）計算用'!$E$5:$T$115,13,FALSE))</f>
        <v/>
      </c>
      <c r="R25" s="333" t="str">
        <f>IF(入力!H42="","",VLOOKUP(J25,'b（手動）計算用'!$E$5:$T$115,16,FALSE))</f>
        <v/>
      </c>
      <c r="S25" s="330" t="str">
        <f>IF(入力!H42="","",VLOOKUP(J25,'b（手動）計算用'!$E$5:$T$115,8,FALSE))</f>
        <v/>
      </c>
      <c r="T25" s="334" t="str">
        <f>IF(入力!H42="","",VLOOKUP(J25,'b（手動）計算用'!$E$5:$T$115,11,FALSE))</f>
        <v/>
      </c>
    </row>
    <row r="26" spans="2:20" s="270" customFormat="1">
      <c r="B26" s="416">
        <v>45</v>
      </c>
      <c r="C26" s="306">
        <f>IFERROR(VLOOKUP($B26,'b（手動）計算用'!$E$5:$K$115,3,FALSE),"")</f>
        <v>19.582207140401316</v>
      </c>
      <c r="D26" s="306">
        <f>IFERROR(VLOOKUP($B26,'b（手動）計算用'!$E$5:$K$115,5,FALSE),"")</f>
        <v>24.219966295418821</v>
      </c>
      <c r="E26" s="371">
        <f>IFERROR(VLOOKUP($B26,'b（手動）計算用'!$E$5:$K$115,2,FALSE),"")</f>
        <v>1168.2218374180625</v>
      </c>
      <c r="F26" s="306">
        <f>IFERROR(VLOOKUP($B26,'b（手動）計算用'!$E$5:$K$115,4,FALSE),"")</f>
        <v>534.5897735514892</v>
      </c>
      <c r="G26" s="308">
        <f>IFERROR(VLOOKUP($B26,'b（手動）計算用'!$E$5:$K$115,7,FALSE),"")</f>
        <v>0.82</v>
      </c>
      <c r="I26" s="326" t="s">
        <v>122</v>
      </c>
      <c r="J26" s="327" t="str">
        <f>IF(入力!H43="","",入力!H43)</f>
        <v/>
      </c>
      <c r="K26" s="328" t="str">
        <f>IF(入力!H43="","",VLOOKUP(J26,'b（手動）計算用'!$E$5:$T$115,3,FALSE))</f>
        <v/>
      </c>
      <c r="L26" s="329" t="str">
        <f>IF(入力!I43="","",入力!I43)</f>
        <v/>
      </c>
      <c r="M26" s="330" t="str">
        <f>IF(入力!H43="","",VLOOKUP(J26,'b（手動）計算用'!$E$5:$T$115,2,FALSE))</f>
        <v/>
      </c>
      <c r="N26" s="331" t="str">
        <f>IF(入力!H43="","",VLOOKUP(J26,'b（手動）計算用'!$E$5:$T$115,4,FALSE))</f>
        <v/>
      </c>
      <c r="O26" s="328" t="str">
        <f>IF(入力!H43="","",VLOOKUP(J26,'b（手動）計算用'!$E$5:$T$115,5,FALSE))</f>
        <v/>
      </c>
      <c r="P26" s="332" t="str">
        <f>IF(入力!H43="","",VLOOKUP(J26,'b（手動）計算用'!$E$5:$T$115,7,FALSE))</f>
        <v/>
      </c>
      <c r="Q26" s="330" t="str">
        <f>IF(入力!H43="","",VLOOKUP(J26,'b（手動）計算用'!$E$5:$T$115,13,FALSE))</f>
        <v/>
      </c>
      <c r="R26" s="333" t="str">
        <f>IF(入力!H43="","",VLOOKUP(J26,'b（手動）計算用'!$E$5:$T$115,16,FALSE))</f>
        <v/>
      </c>
      <c r="S26" s="330" t="str">
        <f>IF(入力!H43="","",VLOOKUP(J26,'b（手動）計算用'!$E$5:$T$115,8,FALSE))</f>
        <v/>
      </c>
      <c r="T26" s="334" t="str">
        <f>IF(入力!H43="","",VLOOKUP(J26,'b（手動）計算用'!$E$5:$T$115,11,FALSE))</f>
        <v/>
      </c>
    </row>
    <row r="27" spans="2:20" s="270" customFormat="1">
      <c r="B27" s="416">
        <v>50</v>
      </c>
      <c r="C27" s="306">
        <f>IFERROR(VLOOKUP($B27,'b（手動）計算用'!$E$5:$K$115,3,FALSE),"")</f>
        <v>20.847057918312622</v>
      </c>
      <c r="D27" s="306">
        <f>IFERROR(VLOOKUP($B27,'b（手動）計算用'!$E$5:$K$115,5,FALSE),"")</f>
        <v>24.971859591952061</v>
      </c>
      <c r="E27" s="371">
        <f>IFERROR(VLOOKUP($B27,'b（手動）計算用'!$E$5:$K$115,2,FALSE),"")</f>
        <v>1168.2218374180625</v>
      </c>
      <c r="F27" s="306">
        <f>IFERROR(VLOOKUP($B27,'b（手動）計算用'!$E$5:$K$115,4,FALSE),"")</f>
        <v>603.66394267455814</v>
      </c>
      <c r="G27" s="308">
        <f>IFERROR(VLOOKUP($B27,'b（手動）計算用'!$E$5:$K$115,7,FALSE),"")</f>
        <v>0.85</v>
      </c>
      <c r="I27" s="326" t="s">
        <v>123</v>
      </c>
      <c r="J27" s="327" t="str">
        <f>IF(入力!H44="","",入力!H44)</f>
        <v/>
      </c>
      <c r="K27" s="328" t="str">
        <f>IF(入力!H44="","",VLOOKUP(J27,'b（手動）計算用'!$E$5:$T$115,3,FALSE))</f>
        <v/>
      </c>
      <c r="L27" s="329" t="str">
        <f>IF(入力!I44="","",入力!I44)</f>
        <v/>
      </c>
      <c r="M27" s="330" t="str">
        <f>IF(入力!H44="","",VLOOKUP(J27,'b（手動）計算用'!$E$5:$T$115,2,FALSE))</f>
        <v/>
      </c>
      <c r="N27" s="331" t="str">
        <f>IF(入力!H44="","",VLOOKUP(J27,'b（手動）計算用'!$E$5:$T$115,4,FALSE))</f>
        <v/>
      </c>
      <c r="O27" s="328" t="str">
        <f>IF(入力!H44="","",VLOOKUP(J27,'b（手動）計算用'!$E$5:$T$115,5,FALSE))</f>
        <v/>
      </c>
      <c r="P27" s="332" t="str">
        <f>IF(入力!H44="","",VLOOKUP(J27,'b（手動）計算用'!$E$5:$T$115,7,FALSE))</f>
        <v/>
      </c>
      <c r="Q27" s="330" t="str">
        <f>IF(入力!H44="","",VLOOKUP(J27,'b（手動）計算用'!$E$5:$T$115,13,FALSE))</f>
        <v/>
      </c>
      <c r="R27" s="333" t="str">
        <f>IF(入力!H44="","",VLOOKUP(J27,'b（手動）計算用'!$E$5:$T$115,16,FALSE))</f>
        <v/>
      </c>
      <c r="S27" s="330" t="str">
        <f>IF(入力!H44="","",VLOOKUP(J27,'b（手動）計算用'!$E$5:$T$115,8,FALSE))</f>
        <v/>
      </c>
      <c r="T27" s="334" t="str">
        <f>IF(入力!H44="","",VLOOKUP(J27,'b（手動）計算用'!$E$5:$T$115,11,FALSE))</f>
        <v/>
      </c>
    </row>
    <row r="28" spans="2:20" s="270" customFormat="1">
      <c r="B28" s="416">
        <v>55</v>
      </c>
      <c r="C28" s="306">
        <f>IFERROR(VLOOKUP($B28,'b（手動）計算用'!$E$5:$K$115,3,FALSE),"")</f>
        <v>22.01027880212586</v>
      </c>
      <c r="D28" s="306">
        <f>IFERROR(VLOOKUP($B28,'b（手動）計算用'!$E$5:$K$115,5,FALSE),"")</f>
        <v>25.624191440452325</v>
      </c>
      <c r="E28" s="371">
        <f>IFERROR(VLOOKUP($B28,'b（手動）計算用'!$E$5:$K$115,2,FALSE),"")</f>
        <v>1168.2218374180625</v>
      </c>
      <c r="F28" s="306">
        <f>IFERROR(VLOOKUP($B28,'b（手動）計算用'!$E$5:$K$115,4,FALSE),"")</f>
        <v>669.85775519306276</v>
      </c>
      <c r="G28" s="308">
        <f>IFERROR(VLOOKUP($B28,'b（手動）計算用'!$E$5:$K$115,7,FALSE),"")</f>
        <v>0.87</v>
      </c>
      <c r="I28" s="326" t="s">
        <v>124</v>
      </c>
      <c r="J28" s="327" t="str">
        <f>IF(入力!H45="","",入力!H45)</f>
        <v/>
      </c>
      <c r="K28" s="328" t="str">
        <f>IF(入力!H45="","",VLOOKUP(J28,'b（手動）計算用'!$E$5:$T$115,3,FALSE))</f>
        <v/>
      </c>
      <c r="L28" s="329" t="str">
        <f>IF(入力!I45="","",入力!I45)</f>
        <v/>
      </c>
      <c r="M28" s="330" t="str">
        <f>IF(入力!H45="","",VLOOKUP(J28,'b（手動）計算用'!$E$5:$T$115,2,FALSE))</f>
        <v/>
      </c>
      <c r="N28" s="331" t="str">
        <f>IF(入力!H45="","",VLOOKUP(J28,'b（手動）計算用'!$E$5:$T$115,4,FALSE))</f>
        <v/>
      </c>
      <c r="O28" s="328" t="str">
        <f>IF(入力!H45="","",VLOOKUP(J28,'b（手動）計算用'!$E$5:$T$115,5,FALSE))</f>
        <v/>
      </c>
      <c r="P28" s="332" t="str">
        <f>IF(入力!H45="","",VLOOKUP(J28,'b（手動）計算用'!$E$5:$T$115,7,FALSE))</f>
        <v/>
      </c>
      <c r="Q28" s="330" t="str">
        <f>IF(入力!H45="","",VLOOKUP(J28,'b（手動）計算用'!$E$5:$T$115,13,FALSE))</f>
        <v/>
      </c>
      <c r="R28" s="333" t="str">
        <f>IF(入力!H45="","",VLOOKUP(J28,'b（手動）計算用'!$E$5:$T$115,16,FALSE))</f>
        <v/>
      </c>
      <c r="S28" s="330" t="str">
        <f>IF(入力!H45="","",VLOOKUP(J28,'b（手動）計算用'!$E$5:$T$115,8,FALSE))</f>
        <v/>
      </c>
      <c r="T28" s="334" t="str">
        <f>IF(入力!H45="","",VLOOKUP(J28,'b（手動）計算用'!$E$5:$T$115,11,FALSE))</f>
        <v/>
      </c>
    </row>
    <row r="29" spans="2:20" s="270" customFormat="1">
      <c r="B29" s="416">
        <v>60</v>
      </c>
      <c r="C29" s="306">
        <f>IFERROR(VLOOKUP($B29,'b（手動）計算用'!$E$5:$K$115,3,FALSE),"")</f>
        <v>23.079608727449379</v>
      </c>
      <c r="D29" s="306">
        <f>IFERROR(VLOOKUP($B29,'b（手動）計算用'!$E$5:$K$115,5,FALSE),"")</f>
        <v>28.414133202157092</v>
      </c>
      <c r="E29" s="371">
        <f>IFERROR(VLOOKUP($B29,'b（手動）計算用'!$E$5:$K$115,2,FALSE),"")</f>
        <v>928.22183741806248</v>
      </c>
      <c r="F29" s="306">
        <f>IFERROR(VLOOKUP($B29,'b（手動）計算用'!$E$5:$K$115,4,FALSE),"")</f>
        <v>675.09429828657414</v>
      </c>
      <c r="G29" s="308">
        <f>IFERROR(VLOOKUP($B29,'b（手動）計算用'!$E$5:$K$115,7,FALSE),"")</f>
        <v>0.82</v>
      </c>
      <c r="I29" s="326" t="s">
        <v>125</v>
      </c>
      <c r="J29" s="327" t="str">
        <f>IF(入力!H46="","",入力!H46)</f>
        <v/>
      </c>
      <c r="K29" s="328" t="str">
        <f>IF(入力!H46="","",VLOOKUP(J29,'b（手動）計算用'!$E$5:$T$115,3,FALSE))</f>
        <v/>
      </c>
      <c r="L29" s="329" t="str">
        <f>IF(入力!I46="","",入力!I46)</f>
        <v/>
      </c>
      <c r="M29" s="330" t="str">
        <f>IF(入力!H46="","",VLOOKUP(J29,'b（手動）計算用'!$E$5:$T$115,2,FALSE))</f>
        <v/>
      </c>
      <c r="N29" s="331" t="str">
        <f>IF(入力!H46="","",VLOOKUP(J29,'b（手動）計算用'!$E$5:$T$115,4,FALSE))</f>
        <v/>
      </c>
      <c r="O29" s="328" t="str">
        <f>IF(入力!H46="","",VLOOKUP(J29,'b（手動）計算用'!$E$5:$T$115,5,FALSE))</f>
        <v/>
      </c>
      <c r="P29" s="332" t="str">
        <f>IF(入力!H46="","",VLOOKUP(J29,'b（手動）計算用'!$E$5:$T$115,7,FALSE))</f>
        <v/>
      </c>
      <c r="Q29" s="330" t="str">
        <f>IF(入力!H46="","",VLOOKUP(J29,'b（手動）計算用'!$E$5:$T$115,13,FALSE))</f>
        <v/>
      </c>
      <c r="R29" s="333" t="str">
        <f>IF(入力!H46="","",VLOOKUP(J29,'b（手動）計算用'!$E$5:$T$115,16,FALSE))</f>
        <v/>
      </c>
      <c r="S29" s="330" t="str">
        <f>IF(入力!H46="","",VLOOKUP(J29,'b（手動）計算用'!$E$5:$T$115,8,FALSE))</f>
        <v/>
      </c>
      <c r="T29" s="334" t="str">
        <f>IF(入力!H46="","",VLOOKUP(J29,'b（手動）計算用'!$E$5:$T$115,11,FALSE))</f>
        <v/>
      </c>
    </row>
    <row r="30" spans="2:20" s="270" customFormat="1">
      <c r="B30" s="416">
        <v>65</v>
      </c>
      <c r="C30" s="306">
        <f>IFERROR(VLOOKUP($B30,'b（手動）計算用'!$E$5:$K$115,3,FALSE),"")</f>
        <v>24.062004667559098</v>
      </c>
      <c r="D30" s="306">
        <f>IFERROR(VLOOKUP($B30,'b（手動）計算用'!$E$5:$K$115,5,FALSE),"")</f>
        <v>28.99967625617175</v>
      </c>
      <c r="E30" s="371">
        <f>IFERROR(VLOOKUP($B30,'b（手動）計算用'!$E$5:$K$115,2,FALSE),"")</f>
        <v>928.22183741806248</v>
      </c>
      <c r="F30" s="306">
        <f>IFERROR(VLOOKUP($B30,'b（手動）計算用'!$E$5:$K$115,4,FALSE),"")</f>
        <v>732.19473885451475</v>
      </c>
      <c r="G30" s="308">
        <f>IFERROR(VLOOKUP($B30,'b（手動）計算用'!$E$5:$K$115,7,FALSE),"")</f>
        <v>0.84</v>
      </c>
      <c r="I30" s="335" t="s">
        <v>126</v>
      </c>
      <c r="J30" s="336" t="str">
        <f>IF(入力!H47="","",入力!H47)</f>
        <v/>
      </c>
      <c r="K30" s="337" t="str">
        <f>IF(入力!H47="","",VLOOKUP(J30,'b（手動）計算用'!$E$5:$T$115,3,FALSE))</f>
        <v/>
      </c>
      <c r="L30" s="338" t="str">
        <f>IF(入力!I47="","",入力!I47)</f>
        <v/>
      </c>
      <c r="M30" s="339" t="str">
        <f>IF(入力!H47="","",VLOOKUP(J30,'b（手動）計算用'!$E$5:$T$115,2,FALSE))</f>
        <v/>
      </c>
      <c r="N30" s="340" t="str">
        <f>IF(入力!H47="","",VLOOKUP(J30,'b（手動）計算用'!$E$5:$T$115,4,FALSE))</f>
        <v/>
      </c>
      <c r="O30" s="337" t="str">
        <f>IF(入力!H47="","",VLOOKUP(J30,'b（手動）計算用'!$E$5:$T$115,5,FALSE))</f>
        <v/>
      </c>
      <c r="P30" s="341" t="str">
        <f>IF(入力!H47="","",VLOOKUP(J30,'b（手動）計算用'!$E$5:$T$115,7,FALSE))</f>
        <v/>
      </c>
      <c r="Q30" s="339" t="str">
        <f>IF(入力!H47="","",VLOOKUP(J30,'b（手動）計算用'!$E$5:$T$115,13,FALSE))</f>
        <v/>
      </c>
      <c r="R30" s="342" t="str">
        <f>IF(入力!H47="","",VLOOKUP(J30,'b（手動）計算用'!$E$5:$T$115,16,FALSE))</f>
        <v/>
      </c>
      <c r="S30" s="339" t="str">
        <f>IF(入力!H47="","",VLOOKUP(J30,'b（手動）計算用'!$E$5:$T$115,8,FALSE))</f>
        <v/>
      </c>
      <c r="T30" s="343" t="str">
        <f>IF(入力!H47="","",VLOOKUP(J30,'b（手動）計算用'!$E$5:$T$115,11,FALSE))</f>
        <v/>
      </c>
    </row>
    <row r="31" spans="2:20" s="270" customFormat="1">
      <c r="B31" s="416">
        <v>70</v>
      </c>
      <c r="C31" s="306">
        <f>IFERROR(VLOOKUP($B31,'b（手動）計算用'!$E$5:$K$115,3,FALSE),"")</f>
        <v>24.963775093944498</v>
      </c>
      <c r="D31" s="306">
        <f>IFERROR(VLOOKUP($B31,'b（手動）計算用'!$E$5:$K$115,5,FALSE),"")</f>
        <v>29.51665658497987</v>
      </c>
      <c r="E31" s="371">
        <f>IFERROR(VLOOKUP($B31,'b（手動）計算用'!$E$5:$K$115,2,FALSE),"")</f>
        <v>928.22183741806248</v>
      </c>
      <c r="F31" s="306">
        <f>IFERROR(VLOOKUP($B31,'b（手動）計算用'!$E$5:$K$115,4,FALSE),"")</f>
        <v>786.09937920999516</v>
      </c>
      <c r="G31" s="308">
        <f>IFERROR(VLOOKUP($B31,'b（手動）計算用'!$E$5:$K$115,7,FALSE),"")</f>
        <v>0.85</v>
      </c>
      <c r="I31" s="344" t="s">
        <v>139</v>
      </c>
      <c r="J31" s="345">
        <f>IF(入力!H48="",MAX(J21:J30),入力!H48)</f>
        <v>120</v>
      </c>
      <c r="K31" s="346">
        <f>IF(入力!H48="","",VLOOKUP(J31,'b（手動）計算用'!$E$5:$T$115,3,FALSE))</f>
        <v>30.64934777432801</v>
      </c>
      <c r="L31" s="347"/>
      <c r="M31" s="348">
        <f>IF(入力!H48="","",VLOOKUP(J31,'b（手動）計算用'!$E$5:$T$115,2,FALSE))</f>
        <v>928.22183741806248</v>
      </c>
      <c r="N31" s="349">
        <f>IF(入力!H48="","",VLOOKUP(J31,'b（手動）計算用'!$E$5:$T$115,4,FALSE))</f>
        <v>1156.1704582246621</v>
      </c>
      <c r="O31" s="346">
        <f>IF(入力!H48="","",VLOOKUP(J31,'b（手動）計算用'!$E$5:$T$115,5,FALSE))</f>
        <v>32.394702281255057</v>
      </c>
      <c r="P31" s="350"/>
      <c r="Q31" s="351"/>
      <c r="R31" s="352"/>
      <c r="S31" s="353" t="s">
        <v>224</v>
      </c>
      <c r="T31" s="354">
        <f>SUM(T21:T30)</f>
        <v>146.92062221941666</v>
      </c>
    </row>
    <row r="32" spans="2:20" s="270" customFormat="1">
      <c r="B32" s="416">
        <v>75</v>
      </c>
      <c r="C32" s="306">
        <f>IFERROR(VLOOKUP($B32,'b（手動）計算用'!$E$5:$K$115,3,FALSE),"")</f>
        <v>25.790697623631363</v>
      </c>
      <c r="D32" s="306">
        <f>IFERROR(VLOOKUP($B32,'b（手動）計算用'!$E$5:$K$115,5,FALSE),"")</f>
        <v>29.974544964833569</v>
      </c>
      <c r="E32" s="371">
        <f>IFERROR(VLOOKUP($B32,'b（手動）計算用'!$E$5:$K$115,2,FALSE),"")</f>
        <v>928.22183741806248</v>
      </c>
      <c r="F32" s="306">
        <f>IFERROR(VLOOKUP($B32,'b（手動）計算用'!$E$5:$K$115,4,FALSE),"")</f>
        <v>836.74481023816713</v>
      </c>
      <c r="G32" s="308">
        <f>IFERROR(VLOOKUP($B32,'b（手動）計算用'!$E$5:$K$115,7,FALSE),"")</f>
        <v>0.87</v>
      </c>
      <c r="I32" s="418"/>
      <c r="J32" s="422" t="str">
        <f>CONCATENATE(" ",J31,"年生",C7,"の時の主伐材積：",ROUND(N31*入力!$C$12,0),"㎥","、間伐材積：",ROUND(T31*入力!$C$12,0),"㎥")</f>
        <v xml:space="preserve"> 120年生　1haの時の主伐材積：1156㎥、間伐材積：147㎥</v>
      </c>
      <c r="K32" s="422"/>
      <c r="L32" s="422"/>
      <c r="M32" s="422"/>
      <c r="N32" s="422"/>
      <c r="O32" s="422"/>
      <c r="P32" s="422"/>
      <c r="Q32" s="422"/>
      <c r="R32" s="422"/>
      <c r="S32" s="422"/>
      <c r="T32" s="422"/>
    </row>
    <row r="33" spans="1:7" s="270" customFormat="1">
      <c r="B33" s="416">
        <v>80</v>
      </c>
      <c r="C33" s="306">
        <f>IFERROR(VLOOKUP($B33,'b（手動）計算用'!$E$5:$K$115,3,FALSE),"")</f>
        <v>26.548117587714231</v>
      </c>
      <c r="D33" s="306">
        <f>IFERROR(VLOOKUP($B33,'b（手動）計算用'!$E$5:$K$115,5,FALSE),"")</f>
        <v>30.381124663102433</v>
      </c>
      <c r="E33" s="371">
        <f>IFERROR(VLOOKUP($B33,'b（手動）計算用'!$E$5:$K$115,2,FALSE),"")</f>
        <v>928.22183741806248</v>
      </c>
      <c r="F33" s="306">
        <f>IFERROR(VLOOKUP($B33,'b（手動）計算用'!$E$5:$K$115,4,FALSE),"")</f>
        <v>884.12501833224314</v>
      </c>
      <c r="G33" s="308">
        <f>IFERROR(VLOOKUP($B33,'b（手動）計算用'!$E$5:$K$115,7,FALSE),"")</f>
        <v>0.88</v>
      </c>
    </row>
    <row r="34" spans="1:7" s="270" customFormat="1">
      <c r="B34" s="416">
        <v>85</v>
      </c>
      <c r="C34" s="306">
        <f>IFERROR(VLOOKUP($B34,'b（手動）計算用'!$E$5:$K$115,3,FALSE),"")</f>
        <v>27.241026043485697</v>
      </c>
      <c r="D34" s="306">
        <f>IFERROR(VLOOKUP($B34,'b（手動）計算用'!$E$5:$K$115,5,FALSE),"")</f>
        <v>30.742878916480471</v>
      </c>
      <c r="E34" s="371">
        <f>IFERROR(VLOOKUP($B34,'b（手動）計算用'!$E$5:$K$115,2,FALSE),"")</f>
        <v>928.22183741806248</v>
      </c>
      <c r="F34" s="306">
        <f>IFERROR(VLOOKUP($B34,'b（手動）計算用'!$E$5:$K$115,4,FALSE),"")</f>
        <v>928.27938759894892</v>
      </c>
      <c r="G34" s="308">
        <f>IFERROR(VLOOKUP($B34,'b（手動）計算用'!$E$5:$K$115,7,FALSE),"")</f>
        <v>0.89</v>
      </c>
    </row>
    <row r="35" spans="1:7" s="270" customFormat="1">
      <c r="B35" s="416">
        <v>90</v>
      </c>
      <c r="C35" s="306">
        <f>IFERROR(VLOOKUP($B35,'b（手動）計算用'!$E$5:$K$115,3,FALSE),"")</f>
        <v>27.87411762618132</v>
      </c>
      <c r="D35" s="306">
        <f>IFERROR(VLOOKUP($B35,'b（手動）計算用'!$E$5:$K$115,5,FALSE),"")</f>
        <v>31.065275325148477</v>
      </c>
      <c r="E35" s="371">
        <f>IFERROR(VLOOKUP($B35,'b（手動）計算用'!$E$5:$K$115,2,FALSE),"")</f>
        <v>928.22183741806248</v>
      </c>
      <c r="F35" s="306">
        <f>IFERROR(VLOOKUP($B35,'b（手動）計算用'!$E$5:$K$115,4,FALSE),"")</f>
        <v>969.28331347386165</v>
      </c>
      <c r="G35" s="308">
        <f>IFERROR(VLOOKUP($B35,'b（手動）計算用'!$E$5:$K$115,7,FALSE),"")</f>
        <v>0.9</v>
      </c>
    </row>
    <row r="36" spans="1:7" s="270" customFormat="1">
      <c r="B36" s="416">
        <v>95</v>
      </c>
      <c r="C36" s="306">
        <f>IFERROR(VLOOKUP($B36,'b（手動）計算用'!$E$5:$K$115,3,FALSE),"")</f>
        <v>28.451830248537068</v>
      </c>
      <c r="D36" s="306">
        <f>IFERROR(VLOOKUP($B36,'b（手動）計算用'!$E$5:$K$115,5,FALSE),"")</f>
        <v>31.352976175619716</v>
      </c>
      <c r="E36" s="371">
        <f>IFERROR(VLOOKUP($B36,'b（手動）計算用'!$E$5:$K$115,2,FALSE),"")</f>
        <v>928.22183741806248</v>
      </c>
      <c r="F36" s="306">
        <f>IFERROR(VLOOKUP($B36,'b（手動）計算用'!$E$5:$K$115,4,FALSE),"")</f>
        <v>1007.2404914707599</v>
      </c>
      <c r="G36" s="308">
        <f>IFERROR(VLOOKUP($B36,'b（手動）計算用'!$E$5:$K$115,7,FALSE),"")</f>
        <v>0.91</v>
      </c>
    </row>
    <row r="37" spans="1:7" s="270" customFormat="1">
      <c r="B37" s="416">
        <v>100</v>
      </c>
      <c r="C37" s="306">
        <f>IFERROR(VLOOKUP($B37,'b（手動）計算用'!$E$5:$K$115,3,FALSE),"")</f>
        <v>28.978369774214112</v>
      </c>
      <c r="D37" s="306">
        <f>IFERROR(VLOOKUP($B37,'b（手動）計算用'!$E$5:$K$115,5,FALSE),"")</f>
        <v>31.609995199543768</v>
      </c>
      <c r="E37" s="371">
        <f>IFERROR(VLOOKUP($B37,'b（手動）計算用'!$E$5:$K$115,2,FALSE),"")</f>
        <v>928.22183741806248</v>
      </c>
      <c r="F37" s="306">
        <f>IFERROR(VLOOKUP($B37,'b（手動）計算用'!$E$5:$K$115,4,FALSE),"")</f>
        <v>1042.2763264534988</v>
      </c>
      <c r="G37" s="308">
        <f>IFERROR(VLOOKUP($B37,'b（手動）計算用'!$E$5:$K$115,7,FALSE),"")</f>
        <v>0.91</v>
      </c>
    </row>
    <row r="38" spans="1:7" s="270" customFormat="1">
      <c r="B38" s="416">
        <v>105</v>
      </c>
      <c r="C38" s="306">
        <f>IFERROR(VLOOKUP($B38,'b（手動）計算用'!$E$5:$K$115,3,FALSE),"")</f>
        <v>29.45772332830634</v>
      </c>
      <c r="D38" s="306">
        <f>IFERROR(VLOOKUP($B38,'b（手動）計算用'!$E$5:$K$115,5,FALSE),"")</f>
        <v>31.839815490836337</v>
      </c>
      <c r="E38" s="371">
        <f>IFERROR(VLOOKUP($B38,'b（手動）計算用'!$E$5:$K$115,2,FALSE),"")</f>
        <v>928.22183741806248</v>
      </c>
      <c r="F38" s="306">
        <f>IFERROR(VLOOKUP($B38,'b（手動）計算用'!$E$5:$K$115,4,FALSE),"")</f>
        <v>1074.5321683507377</v>
      </c>
      <c r="G38" s="308">
        <f>IFERROR(VLOOKUP($B38,'b（手動）計算用'!$E$5:$K$115,7,FALSE),"")</f>
        <v>0.92</v>
      </c>
    </row>
    <row r="39" spans="1:7" s="270" customFormat="1">
      <c r="B39" s="416">
        <v>110</v>
      </c>
      <c r="C39" s="306">
        <f>IFERROR(VLOOKUP($B39,'b（手動）計算用'!$E$5:$K$115,3,FALSE),"")</f>
        <v>29.893664909854724</v>
      </c>
      <c r="D39" s="306">
        <f>IFERROR(VLOOKUP($B39,'b（手動）計算用'!$E$5:$K$115,5,FALSE),"")</f>
        <v>32.045479242091872</v>
      </c>
      <c r="E39" s="371">
        <f>IFERROR(VLOOKUP($B39,'b（手動）計算用'!$E$5:$K$115,2,FALSE),"")</f>
        <v>928.22183741806248</v>
      </c>
      <c r="F39" s="306">
        <f>IFERROR(VLOOKUP($B39,'b（手動）計算用'!$E$5:$K$115,4,FALSE),"")</f>
        <v>1104.1602418454659</v>
      </c>
      <c r="G39" s="308">
        <f>IFERROR(VLOOKUP($B39,'b（手動）計算用'!$E$5:$K$115,7,FALSE),"")</f>
        <v>0.93</v>
      </c>
    </row>
    <row r="40" spans="1:7" s="270" customFormat="1">
      <c r="B40" s="416">
        <v>115</v>
      </c>
      <c r="C40" s="306">
        <f>IFERROR(VLOOKUP($B40,'b（手動）計算用'!$E$5:$K$115,3,FALSE),"")</f>
        <v>30.2897565693941</v>
      </c>
      <c r="D40" s="306">
        <f>IFERROR(VLOOKUP($B40,'b（手動）計算用'!$E$5:$K$115,5,FALSE),"")</f>
        <v>32.229657035477899</v>
      </c>
      <c r="E40" s="371">
        <f>IFERROR(VLOOKUP($B40,'b（手動）計算用'!$E$5:$K$115,2,FALSE),"")</f>
        <v>928.22183741806248</v>
      </c>
      <c r="F40" s="306">
        <f>IFERROR(VLOOKUP($B40,'b（手動）計算用'!$E$5:$K$115,4,FALSE),"")</f>
        <v>1131.3192239971149</v>
      </c>
      <c r="G40" s="308">
        <f>IFERROR(VLOOKUP($B40,'b（手動）計算用'!$E$5:$K$115,7,FALSE),"")</f>
        <v>0.93</v>
      </c>
    </row>
    <row r="41" spans="1:7" s="270" customFormat="1">
      <c r="B41" s="356">
        <v>120</v>
      </c>
      <c r="C41" s="357">
        <f>IFERROR(VLOOKUP($B41,'b（手動）計算用'!$E$5:$K$115,3,FALSE),"")</f>
        <v>30.64934777432801</v>
      </c>
      <c r="D41" s="357">
        <f>IFERROR(VLOOKUP($B41,'b（手動）計算用'!$E$5:$K$115,5,FALSE),"")</f>
        <v>32.394702281255057</v>
      </c>
      <c r="E41" s="374">
        <f>IFERROR(VLOOKUP($B41,'b（手動）計算用'!$E$5:$K$115,2,FALSE),"")</f>
        <v>928.22183741806248</v>
      </c>
      <c r="F41" s="357">
        <f>IFERROR(VLOOKUP($B41,'b（手動）計算用'!$E$5:$K$115,4,FALSE),"")</f>
        <v>1156.1704582246621</v>
      </c>
      <c r="G41" s="359">
        <f>IFERROR(VLOOKUP($B41,'b（手動）計算用'!$E$5:$K$115,7,FALSE),"")</f>
        <v>0.94</v>
      </c>
    </row>
    <row r="42" spans="1:7" s="270" customFormat="1">
      <c r="A42" s="360" t="s">
        <v>223</v>
      </c>
      <c r="B42" s="375">
        <f>入力!C25</f>
        <v>120</v>
      </c>
      <c r="C42" s="376">
        <f>IFERROR(VLOOKUP($B42,'b（手動）計算用'!$E$5:$K$115,3,FALSE),"")</f>
        <v>30.64934777432801</v>
      </c>
      <c r="D42" s="376">
        <f>IFERROR(VLOOKUP($B42,'b（手動）計算用'!$E$5:$K$115,5,FALSE),"")</f>
        <v>32.394702281255057</v>
      </c>
      <c r="E42" s="377">
        <f>IFERROR(VLOOKUP($B42,'b（手動）計算用'!$E$5:$K$115,2,FALSE),"")</f>
        <v>928.22183741806248</v>
      </c>
      <c r="F42" s="376">
        <f>IFERROR(VLOOKUP($B42,'b（手動）計算用'!$E$5:$K$115,4,FALSE),"")</f>
        <v>1156.1704582246621</v>
      </c>
      <c r="G42" s="378">
        <f>IFERROR(VLOOKUP($B42,'b（手動）計算用'!$E$5:$K$115,7,FALSE),"")</f>
        <v>0.94</v>
      </c>
    </row>
    <row r="43" spans="1:7" s="270" customFormat="1">
      <c r="B43" s="268"/>
      <c r="C43" s="268"/>
      <c r="D43" s="268"/>
      <c r="E43" s="268"/>
      <c r="F43" s="268"/>
      <c r="G43" s="268"/>
    </row>
    <row r="44" spans="1:7" s="270" customFormat="1">
      <c r="B44" s="268"/>
      <c r="C44" s="268"/>
      <c r="D44" s="268"/>
      <c r="E44" s="268"/>
      <c r="F44" s="268"/>
      <c r="G44" s="268"/>
    </row>
  </sheetData>
  <sheetProtection password="F089" sheet="1" objects="1" scenarios="1"/>
  <mergeCells count="11">
    <mergeCell ref="J32:T32"/>
    <mergeCell ref="C5:G5"/>
    <mergeCell ref="C6:G6"/>
    <mergeCell ref="A1:T1"/>
    <mergeCell ref="S2:T2"/>
    <mergeCell ref="S17:T17"/>
    <mergeCell ref="J11:J12"/>
    <mergeCell ref="K11:K12"/>
    <mergeCell ref="L11:N11"/>
    <mergeCell ref="M17:P17"/>
    <mergeCell ref="Q17:R17"/>
  </mergeCells>
  <phoneticPr fontId="1"/>
  <printOptions horizontalCentered="1" verticalCentered="1"/>
  <pageMargins left="0.70866141732283472" right="0.70866141732283472" top="0.74803149606299213" bottom="0.74803149606299213" header="0.31496062992125984" footer="0.31496062992125984"/>
  <pageSetup paperSize="9" scale="90" orientation="landscape" r:id="rId1"/>
  <ignoredErrors>
    <ignoredError sqref="S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M117"/>
  <sheetViews>
    <sheetView zoomScaleNormal="100" zoomScaleSheetLayoutView="100" workbookViewId="0">
      <pane ySplit="6" topLeftCell="A7" activePane="bottomLeft" state="frozen"/>
      <selection activeCell="J32" sqref="J32:T32"/>
      <selection pane="bottomLeft" sqref="A1:C2"/>
    </sheetView>
  </sheetViews>
  <sheetFormatPr defaultRowHeight="12"/>
  <cols>
    <col min="1" max="12" width="10.625" style="268" customWidth="1"/>
    <col min="13" max="16384" width="9" style="227"/>
  </cols>
  <sheetData>
    <row r="1" spans="1:13" ht="13.5" customHeight="1">
      <c r="A1" s="434" t="s">
        <v>263</v>
      </c>
      <c r="B1" s="435"/>
      <c r="C1" s="436"/>
      <c r="D1" s="288"/>
      <c r="E1" s="444" t="str">
        <f>'a（自動）計算用'!B1</f>
        <v>樹種</v>
      </c>
      <c r="F1" s="289" t="s">
        <v>1</v>
      </c>
      <c r="G1" s="289" t="s">
        <v>241</v>
      </c>
      <c r="H1" s="432" t="s">
        <v>0</v>
      </c>
      <c r="I1" s="426" t="s">
        <v>67</v>
      </c>
      <c r="J1" s="427"/>
      <c r="K1" s="428"/>
      <c r="L1" s="380" t="s">
        <v>70</v>
      </c>
      <c r="M1" s="226"/>
    </row>
    <row r="2" spans="1:13" ht="13.5" customHeight="1">
      <c r="A2" s="437"/>
      <c r="B2" s="438"/>
      <c r="C2" s="439"/>
      <c r="D2" s="288"/>
      <c r="E2" s="445"/>
      <c r="F2" s="305" t="s">
        <v>252</v>
      </c>
      <c r="G2" s="305" t="s">
        <v>252</v>
      </c>
      <c r="H2" s="433"/>
      <c r="I2" s="279" t="s">
        <v>238</v>
      </c>
      <c r="J2" s="280" t="s">
        <v>236</v>
      </c>
      <c r="K2" s="281" t="s">
        <v>237</v>
      </c>
      <c r="L2" s="381" t="s">
        <v>253</v>
      </c>
      <c r="M2" s="226"/>
    </row>
    <row r="3" spans="1:13" ht="13.5" customHeight="1">
      <c r="D3" s="288"/>
      <c r="E3" s="382" t="str">
        <f>'a（自動）計算用'!B2</f>
        <v>ヒノキ</v>
      </c>
      <c r="F3" s="382">
        <f>入力!C17</f>
        <v>10</v>
      </c>
      <c r="G3" s="382">
        <f>入力!C25</f>
        <v>120</v>
      </c>
      <c r="H3" s="278">
        <f>入力!C24</f>
        <v>1.48</v>
      </c>
      <c r="I3" s="282" t="s">
        <v>239</v>
      </c>
      <c r="J3" s="283" t="s">
        <v>240</v>
      </c>
      <c r="K3" s="284" t="s">
        <v>240</v>
      </c>
      <c r="L3" s="383">
        <f>入力!C26</f>
        <v>0</v>
      </c>
      <c r="M3" s="226"/>
    </row>
    <row r="4" spans="1:13" ht="13.5" customHeight="1"/>
    <row r="5" spans="1:13" ht="13.5" customHeight="1">
      <c r="A5" s="289" t="s">
        <v>1</v>
      </c>
      <c r="B5" s="289" t="s">
        <v>2</v>
      </c>
      <c r="C5" s="289" t="s">
        <v>3</v>
      </c>
      <c r="D5" s="289" t="s">
        <v>68</v>
      </c>
      <c r="E5" s="289" t="s">
        <v>211</v>
      </c>
      <c r="F5" s="289" t="s">
        <v>210</v>
      </c>
      <c r="G5" s="440" t="s">
        <v>32</v>
      </c>
      <c r="H5" s="289" t="s">
        <v>112</v>
      </c>
      <c r="I5" s="442" t="s">
        <v>78</v>
      </c>
      <c r="J5" s="289" t="s">
        <v>254</v>
      </c>
      <c r="K5" s="384" t="s">
        <v>71</v>
      </c>
      <c r="L5" s="440" t="s">
        <v>142</v>
      </c>
    </row>
    <row r="6" spans="1:13" ht="13.5" customHeight="1">
      <c r="A6" s="295" t="s">
        <v>252</v>
      </c>
      <c r="B6" s="295" t="s">
        <v>255</v>
      </c>
      <c r="C6" s="295" t="s">
        <v>256</v>
      </c>
      <c r="D6" s="295" t="s">
        <v>257</v>
      </c>
      <c r="E6" s="295" t="s">
        <v>258</v>
      </c>
      <c r="F6" s="295" t="s">
        <v>259</v>
      </c>
      <c r="G6" s="441"/>
      <c r="H6" s="295" t="s">
        <v>257</v>
      </c>
      <c r="I6" s="443"/>
      <c r="J6" s="295" t="s">
        <v>259</v>
      </c>
      <c r="K6" s="295" t="s">
        <v>257</v>
      </c>
      <c r="L6" s="441"/>
    </row>
    <row r="7" spans="1:13" ht="13.5" customHeight="1">
      <c r="A7" s="385">
        <v>10</v>
      </c>
      <c r="B7" s="386">
        <f>IFERROR('b（手動）計算用'!G5,"")</f>
        <v>7.0000095592428133</v>
      </c>
      <c r="C7" s="386">
        <f>IFERROR('b（手動）計算用'!I5,"")</f>
        <v>10.864690484458675</v>
      </c>
      <c r="D7" s="387">
        <f>IFERROR('b（手動）計算用'!F5,"")</f>
        <v>2400</v>
      </c>
      <c r="E7" s="388">
        <f>IFERROR('b（手動）計算用'!J5,"")</f>
        <v>3.7073079039887553E-2</v>
      </c>
      <c r="F7" s="386">
        <f>IFERROR('b（手動）計算用'!H5,"")</f>
        <v>88.975389695730129</v>
      </c>
      <c r="G7" s="388">
        <f>IFERROR('b（手動）計算用'!K5,"")</f>
        <v>0.6</v>
      </c>
      <c r="H7" s="387">
        <f>IFERROR('b（手動）計算用'!L5,"")</f>
        <v>0</v>
      </c>
      <c r="I7" s="389">
        <f>IF(A7&gt;$G$3,"",IF(A7&lt;$F$3,"",IFERROR('b（手動）計算用'!M5,0)))</f>
        <v>0</v>
      </c>
      <c r="J7" s="386">
        <f>IFERROR('b（手動）計算用'!R5,"")</f>
        <v>88.975389695730129</v>
      </c>
      <c r="K7" s="387">
        <f>IFERROR('b（手動）計算用'!Q5,"")</f>
        <v>2400</v>
      </c>
      <c r="L7" s="388">
        <f>IFERROR('b（手動）計算用'!T5,"")</f>
        <v>0.60125823799861267</v>
      </c>
    </row>
    <row r="8" spans="1:13" ht="13.5" customHeight="1">
      <c r="A8" s="385">
        <v>11</v>
      </c>
      <c r="B8" s="386">
        <f>IFERROR('b（手動）計算用'!G6,"")</f>
        <v>7.4740634865990856</v>
      </c>
      <c r="C8" s="386">
        <f>IFERROR('b（手動）計算用'!I6,"")</f>
        <v>11.322555469157775</v>
      </c>
      <c r="D8" s="387">
        <f>IFERROR('b（手動）計算用'!F6,"")</f>
        <v>2400</v>
      </c>
      <c r="E8" s="388">
        <f>IFERROR('b（手動）計算用'!J6,"")</f>
        <v>4.2737684152075316E-2</v>
      </c>
      <c r="F8" s="386">
        <f>IFERROR('b（手動）計算用'!H6,"")</f>
        <v>102.57044196498076</v>
      </c>
      <c r="G8" s="388">
        <f>IFERROR('b（手動）計算用'!K6,"")</f>
        <v>0.63</v>
      </c>
      <c r="H8" s="387">
        <f>IFERROR('b（手動）計算用'!L6,"")</f>
        <v>0</v>
      </c>
      <c r="I8" s="389">
        <f>IF(A8&gt;$G$3,"",IF(A8&lt;$F$3,"",IFERROR('b（手動）計算用'!M6,0)))</f>
        <v>0</v>
      </c>
      <c r="J8" s="386">
        <f>IFERROR('b（手動）計算用'!R6,"")</f>
        <v>102.57044196498076</v>
      </c>
      <c r="K8" s="387">
        <f>IFERROR('b（手動）計算用'!Q6,"")</f>
        <v>2400</v>
      </c>
      <c r="L8" s="388">
        <f>IFERROR('b（手動）計算用'!T6,"")</f>
        <v>0.63098882863954608</v>
      </c>
    </row>
    <row r="9" spans="1:13" ht="13.5" customHeight="1">
      <c r="A9" s="385">
        <v>12</v>
      </c>
      <c r="B9" s="386">
        <f>IFERROR('b（手動）計算用'!G7,"")</f>
        <v>7.9399071379734512</v>
      </c>
      <c r="C9" s="386">
        <f>IFERROR('b（手動）計算用'!I7,"")</f>
        <v>11.7854501478361</v>
      </c>
      <c r="D9" s="387">
        <f>IFERROR('b（手動）計算用'!F7,"")</f>
        <v>2375.1962130648176</v>
      </c>
      <c r="E9" s="388">
        <f>IFERROR('b（手動）計算用'!J7,"")</f>
        <v>4.8891916971334375E-2</v>
      </c>
      <c r="F9" s="386">
        <f>IFERROR('b（手動）計算用'!H7,"")</f>
        <v>116.12789603979289</v>
      </c>
      <c r="G9" s="388">
        <f>IFERROR('b（手動）計算用'!K7,"")</f>
        <v>0.65</v>
      </c>
      <c r="H9" s="387">
        <f>IFERROR('b（手動）計算用'!L7,"")</f>
        <v>0</v>
      </c>
      <c r="I9" s="389">
        <f>IF(A9&gt;$G$3,"",IF(A9&lt;$F$3,"",IFERROR('b（手動）計算用'!M7,0)))</f>
        <v>0</v>
      </c>
      <c r="J9" s="386">
        <f>IFERROR('b（手動）計算用'!R7,"")</f>
        <v>116.12789603979289</v>
      </c>
      <c r="K9" s="387">
        <f>IFERROR('b（手動）計算用'!Q7,"")</f>
        <v>2375.1962130648176</v>
      </c>
      <c r="L9" s="388">
        <f>IFERROR('b（手動）計算用'!T7,"")</f>
        <v>0.65508410705954601</v>
      </c>
    </row>
    <row r="10" spans="1:13" ht="13.5" customHeight="1">
      <c r="A10" s="385">
        <v>13</v>
      </c>
      <c r="B10" s="386">
        <f>IFERROR('b（手動）計算用'!G8,"")</f>
        <v>8.3976980853352572</v>
      </c>
      <c r="C10" s="386">
        <f>IFERROR('b（手動）計算用'!I8,"")</f>
        <v>12.210407353713777</v>
      </c>
      <c r="D10" s="387">
        <f>IFERROR('b（手動）計算用'!F8,"")</f>
        <v>2360.4773446417462</v>
      </c>
      <c r="E10" s="388">
        <f>IFERROR('b（手動）計算用'!J8,"")</f>
        <v>5.5226752328492258E-2</v>
      </c>
      <c r="F10" s="386">
        <f>IFERROR('b（手動）計算用'!H8,"")</f>
        <v>130.36149768954678</v>
      </c>
      <c r="G10" s="388">
        <f>IFERROR('b（手動）計算用'!K8,"")</f>
        <v>0.67</v>
      </c>
      <c r="H10" s="387">
        <f>IFERROR('b（手動）計算用'!L8,"")</f>
        <v>0</v>
      </c>
      <c r="I10" s="389">
        <f>IF(A10&gt;$G$3,"",IF(A10&lt;$F$3,"",IFERROR('b（手動）計算用'!M8,0)))</f>
        <v>0</v>
      </c>
      <c r="J10" s="386">
        <f>IFERROR('b（手動）計算用'!R8,"")</f>
        <v>130.36149768954678</v>
      </c>
      <c r="K10" s="387">
        <f>IFERROR('b（手動）計算用'!Q8,"")</f>
        <v>2360.4773446417462</v>
      </c>
      <c r="L10" s="388">
        <f>IFERROR('b（手動）計算用'!T8,"")</f>
        <v>0.67860045290781412</v>
      </c>
    </row>
    <row r="11" spans="1:13" ht="13.5" customHeight="1">
      <c r="A11" s="385">
        <v>14</v>
      </c>
      <c r="B11" s="386">
        <f>IFERROR('b（手動）計算用'!G9,"")</f>
        <v>8.8475906374783975</v>
      </c>
      <c r="C11" s="386">
        <f>IFERROR('b（手動）計算用'!I9,"")</f>
        <v>12.613722174897305</v>
      </c>
      <c r="D11" s="387">
        <f>IFERROR('b（手動）計算用'!F9,"")</f>
        <v>2345.5097008887874</v>
      </c>
      <c r="E11" s="388">
        <f>IFERROR('b（手動）計算用'!J9,"")</f>
        <v>6.181003265711181E-2</v>
      </c>
      <c r="F11" s="386">
        <f>IFERROR('b（手動）計算用'!H9,"")</f>
        <v>144.97603120950851</v>
      </c>
      <c r="G11" s="388">
        <f>IFERROR('b（手動）計算用'!K9,"")</f>
        <v>0.7</v>
      </c>
      <c r="H11" s="387">
        <f>IFERROR('b（手動）計算用'!L9,"")</f>
        <v>0</v>
      </c>
      <c r="I11" s="389">
        <f>IF(A11&gt;$G$3,"",IF(A11&lt;$F$3,"",IFERROR('b（手動）計算用'!M9,0)))</f>
        <v>0</v>
      </c>
      <c r="J11" s="386">
        <f>IFERROR('b（手動）計算用'!R9,"")</f>
        <v>144.97603120950851</v>
      </c>
      <c r="K11" s="387">
        <f>IFERROR('b（手動）計算用'!Q9,"")</f>
        <v>2345.5097008887874</v>
      </c>
      <c r="L11" s="388">
        <f>IFERROR('b（手動）計算用'!T9,"")</f>
        <v>0.70028287914285858</v>
      </c>
    </row>
    <row r="12" spans="1:13" ht="13.5" customHeight="1">
      <c r="A12" s="385">
        <v>15</v>
      </c>
      <c r="B12" s="386">
        <f>IFERROR('b（手動）計算用'!G10,"")</f>
        <v>9.2897358877145706</v>
      </c>
      <c r="C12" s="386">
        <f>IFERROR('b（手動）計算用'!I10,"")</f>
        <v>12.997532164187595</v>
      </c>
      <c r="D12" s="387">
        <f>IFERROR('b（手動）計算用'!F10,"")</f>
        <v>2330.3601453080087</v>
      </c>
      <c r="E12" s="388">
        <f>IFERROR('b（手動）計算用'!J10,"")</f>
        <v>6.8623726881409094E-2</v>
      </c>
      <c r="F12" s="386">
        <f>IFERROR('b（手動）計算用'!H10,"")</f>
        <v>159.91799814693761</v>
      </c>
      <c r="G12" s="388">
        <f>IFERROR('b（手動）計算用'!K10,"")</f>
        <v>0.72</v>
      </c>
      <c r="H12" s="387">
        <f>IFERROR('b（手動）計算用'!L10,"")</f>
        <v>0</v>
      </c>
      <c r="I12" s="389">
        <f>IF(A12&gt;$G$3,"",IF(A12&lt;$F$3,"",IFERROR('b（手動）計算用'!M10,0)))</f>
        <v>0</v>
      </c>
      <c r="J12" s="386">
        <f>IFERROR('b（手動）計算用'!R10,"")</f>
        <v>159.91799814693761</v>
      </c>
      <c r="K12" s="387">
        <f>IFERROR('b（手動）計算用'!Q10,"")</f>
        <v>2330.3601453080087</v>
      </c>
      <c r="L12" s="388">
        <f>IFERROR('b（手動）計算用'!T10,"")</f>
        <v>0.72030721338176495</v>
      </c>
    </row>
    <row r="13" spans="1:13" ht="13.5" customHeight="1">
      <c r="A13" s="385">
        <v>16</v>
      </c>
      <c r="B13" s="386">
        <f>IFERROR('b（手動）計算用'!G11,"")</f>
        <v>9.7242817610087116</v>
      </c>
      <c r="C13" s="386">
        <f>IFERROR('b（手動）計算用'!I11,"")</f>
        <v>13.363691680875164</v>
      </c>
      <c r="D13" s="387">
        <f>IFERROR('b（手動）計算用'!F11,"")</f>
        <v>2315.0877083824616</v>
      </c>
      <c r="E13" s="388">
        <f>IFERROR('b（手動）計算用'!J11,"")</f>
        <v>7.5651294103103756E-2</v>
      </c>
      <c r="F13" s="386">
        <f>IFERROR('b（手動）計算用'!H11,"")</f>
        <v>175.1393811013221</v>
      </c>
      <c r="G13" s="388">
        <f>IFERROR('b（手動）計算用'!K11,"")</f>
        <v>0.73</v>
      </c>
      <c r="H13" s="387">
        <f>IFERROR('b（手動）計算用'!L11,"")</f>
        <v>0</v>
      </c>
      <c r="I13" s="389">
        <f>IF(A13&gt;$G$3,"",IF(A13&lt;$F$3,"",IFERROR('b（手動）計算用'!M11,0)))</f>
        <v>0</v>
      </c>
      <c r="J13" s="386">
        <f>IFERROR('b（手動）計算用'!R11,"")</f>
        <v>175.1393811013221</v>
      </c>
      <c r="K13" s="387">
        <f>IFERROR('b（手動）計算用'!Q11,"")</f>
        <v>2315.0877083824616</v>
      </c>
      <c r="L13" s="388">
        <f>IFERROR('b（手動）計算用'!T11,"")</f>
        <v>0.73883152187549528</v>
      </c>
    </row>
    <row r="14" spans="1:13" ht="13.5" customHeight="1">
      <c r="A14" s="385">
        <v>17</v>
      </c>
      <c r="B14" s="386">
        <f>IFERROR('b（手動）計算用'!G12,"")</f>
        <v>10.151373060620678</v>
      </c>
      <c r="C14" s="386">
        <f>IFERROR('b（手動）計算用'!I12,"")</f>
        <v>13.713814790111906</v>
      </c>
      <c r="D14" s="387">
        <f>IFERROR('b（手動）計算用'!F12,"")</f>
        <v>2299.7442991833059</v>
      </c>
      <c r="E14" s="388">
        <f>IFERROR('b（手動）計算用'!J12,"")</f>
        <v>8.2877511818636368E-2</v>
      </c>
      <c r="F14" s="386">
        <f>IFERROR('b（手動）計算用'!H12,"")</f>
        <v>190.59708533540604</v>
      </c>
      <c r="G14" s="388">
        <f>IFERROR('b（手動）計算用'!K12,"")</f>
        <v>0.75</v>
      </c>
      <c r="H14" s="387">
        <f>IFERROR('b（手動）計算用'!L12,"")</f>
        <v>0</v>
      </c>
      <c r="I14" s="389">
        <f>IF(A14&gt;$G$3,"",IF(A14&lt;$F$3,"",IFERROR('b（手動）計算用'!M12,0)))</f>
        <v>0</v>
      </c>
      <c r="J14" s="386">
        <f>IFERROR('b（手動）計算用'!R12,"")</f>
        <v>190.59708533540604</v>
      </c>
      <c r="K14" s="387">
        <f>IFERROR('b（手動）計算用'!Q12,"")</f>
        <v>2299.7442991833059</v>
      </c>
      <c r="L14" s="388">
        <f>IFERROR('b（手動）計算用'!T12,"")</f>
        <v>0.75599749852495846</v>
      </c>
    </row>
    <row r="15" spans="1:13" ht="13.5" customHeight="1">
      <c r="A15" s="385">
        <v>18</v>
      </c>
      <c r="B15" s="386">
        <f>IFERROR('b（手動）計算用'!G13,"")</f>
        <v>10.571151514316773</v>
      </c>
      <c r="C15" s="386">
        <f>IFERROR('b（手動）計算用'!I13,"")</f>
        <v>14.049311173395166</v>
      </c>
      <c r="D15" s="387">
        <f>IFERROR('b（手動）計算用'!F13,"")</f>
        <v>2284.3753976275302</v>
      </c>
      <c r="E15" s="388">
        <f>IFERROR('b（手動）計算用'!J13,"")</f>
        <v>9.0288321403491717E-2</v>
      </c>
      <c r="F15" s="386">
        <f>IFERROR('b（手動）計算用'!H13,"")</f>
        <v>206.25242010722363</v>
      </c>
      <c r="G15" s="388">
        <f>IFERROR('b（手動）計算用'!K13,"")</f>
        <v>0.77</v>
      </c>
      <c r="H15" s="387">
        <f>IFERROR('b（手動）計算用'!L13,"")</f>
        <v>0</v>
      </c>
      <c r="I15" s="389">
        <f>IF(A15&gt;$G$3,"",IF(A15&lt;$F$3,"",IFERROR('b（手動）計算用'!M13,0)))</f>
        <v>0</v>
      </c>
      <c r="J15" s="386">
        <f>IFERROR('b（手動）計算用'!R13,"")</f>
        <v>206.25242010722363</v>
      </c>
      <c r="K15" s="387">
        <f>IFERROR('b（手動）計算用'!Q13,"")</f>
        <v>2284.3753976275302</v>
      </c>
      <c r="L15" s="388">
        <f>IFERROR('b（手動）計算用'!T13,"")</f>
        <v>0.77193195454356833</v>
      </c>
    </row>
    <row r="16" spans="1:13" ht="13.5" customHeight="1">
      <c r="A16" s="385">
        <v>19</v>
      </c>
      <c r="B16" s="386">
        <f>IFERROR('b（手動）計算用'!G14,"")</f>
        <v>10.983755820213897</v>
      </c>
      <c r="C16" s="386">
        <f>IFERROR('b（手動）計算用'!I14,"")</f>
        <v>14.371416213456472</v>
      </c>
      <c r="D16" s="387">
        <f>IFERROR('b（手動）計算用'!F14,"")</f>
        <v>2269.020710111874</v>
      </c>
      <c r="E16" s="388">
        <f>IFERROR('b（手動）計算用'!J14,"")</f>
        <v>9.7870691476138236E-2</v>
      </c>
      <c r="F16" s="386">
        <f>IFERROR('b（手動）計算用'!H14,"")</f>
        <v>222.07062587232733</v>
      </c>
      <c r="G16" s="388">
        <f>IFERROR('b（手動）計算用'!K14,"")</f>
        <v>0.78</v>
      </c>
      <c r="H16" s="387">
        <f>IFERROR('b（手動）計算用'!L14,"")</f>
        <v>0</v>
      </c>
      <c r="I16" s="389">
        <f>IF(A16&gt;$G$3,"",IF(A16&lt;$F$3,"",IFERROR('b（手動）計算用'!M14,0)))</f>
        <v>0</v>
      </c>
      <c r="J16" s="386">
        <f>IFERROR('b（手動）計算用'!R14,"")</f>
        <v>222.07062587232733</v>
      </c>
      <c r="K16" s="387">
        <f>IFERROR('b（手動）計算用'!Q14,"")</f>
        <v>2269.020710111874</v>
      </c>
      <c r="L16" s="388">
        <f>IFERROR('b（手動）計算用'!T14,"")</f>
        <v>0.78674829871235352</v>
      </c>
    </row>
    <row r="17" spans="1:12" ht="13.5" customHeight="1">
      <c r="A17" s="385">
        <v>20</v>
      </c>
      <c r="B17" s="386">
        <f>IFERROR('b（手動）計算用'!G15,"")</f>
        <v>11.389321692318051</v>
      </c>
      <c r="C17" s="386">
        <f>IFERROR('b（手動）計算用'!I15,"")</f>
        <v>14.681216234317283</v>
      </c>
      <c r="D17" s="387">
        <f>IFERROR('b（手動）計算用'!F15,"")</f>
        <v>2253.7147793278023</v>
      </c>
      <c r="E17" s="388">
        <f>IFERROR('b（手動）計算用'!J15,"")</f>
        <v>0.10561249841186501</v>
      </c>
      <c r="F17" s="386">
        <f>IFERROR('b（手動）計算用'!H15,"")</f>
        <v>238.02044855255423</v>
      </c>
      <c r="G17" s="388">
        <f>IFERROR('b（手動）計算用'!K15,"")</f>
        <v>0.8</v>
      </c>
      <c r="H17" s="387">
        <f>IFERROR('b（手動）計算用'!L15,"")</f>
        <v>0</v>
      </c>
      <c r="I17" s="389">
        <f>IF(A17&gt;$G$3,"",IF(A17&lt;$F$3,"",IFERROR('b（手動）計算用'!M15,0)))</f>
        <v>0</v>
      </c>
      <c r="J17" s="386">
        <f>IFERROR('b（手動）計算用'!R15,"")</f>
        <v>238.02044855255423</v>
      </c>
      <c r="K17" s="387">
        <f>IFERROR('b（手動）計算用'!Q15,"")</f>
        <v>2253.7147793278023</v>
      </c>
      <c r="L17" s="388">
        <f>IFERROR('b（手動）計算用'!T15,"")</f>
        <v>0.800547946229059</v>
      </c>
    </row>
    <row r="18" spans="1:12" ht="13.5" customHeight="1">
      <c r="A18" s="385">
        <v>21</v>
      </c>
      <c r="B18" s="386">
        <f>IFERROR('b（手動）計算用'!G16,"")</f>
        <v>11.787981905817583</v>
      </c>
      <c r="C18" s="386">
        <f>IFERROR('b（手動）計算用'!I16,"")</f>
        <v>14.979669715926166</v>
      </c>
      <c r="D18" s="387">
        <f>IFERROR('b（手動）計算用'!F16,"")</f>
        <v>2238.4875443031005</v>
      </c>
      <c r="E18" s="388">
        <f>IFERROR('b（手動）計算用'!J16,"")</f>
        <v>0.1135024226077483</v>
      </c>
      <c r="F18" s="386">
        <f>IFERROR('b（手動）計算用'!H16,"")</f>
        <v>254.07375925567121</v>
      </c>
      <c r="G18" s="388">
        <f>IFERROR('b（手動）計算用'!K16,"")</f>
        <v>0.81</v>
      </c>
      <c r="H18" s="387">
        <f>IFERROR('b（手動）計算用'!L16,"")</f>
        <v>0</v>
      </c>
      <c r="I18" s="389">
        <f>IF(A18&gt;$G$3,"",IF(A18&lt;$F$3,"",IFERROR('b（手動）計算用'!M16,0)))</f>
        <v>0</v>
      </c>
      <c r="J18" s="386">
        <f>IFERROR('b（手動）計算用'!R16,"")</f>
        <v>254.07375925567121</v>
      </c>
      <c r="K18" s="387">
        <f>IFERROR('b（手動）計算用'!Q16,"")</f>
        <v>2238.4875443031005</v>
      </c>
      <c r="L18" s="388">
        <f>IFERROR('b（手動）計算用'!T16,"")</f>
        <v>0.81342162423292941</v>
      </c>
    </row>
    <row r="19" spans="1:12" ht="13.5" customHeight="1">
      <c r="A19" s="385">
        <v>22</v>
      </c>
      <c r="B19" s="386">
        <f>IFERROR('b（手動）計算用'!G17,"")</f>
        <v>12.179866342189856</v>
      </c>
      <c r="C19" s="386">
        <f>IFERROR('b（手動）計算用'!I17,"")</f>
        <v>15.267625164018082</v>
      </c>
      <c r="D19" s="387">
        <f>IFERROR('b（手動）計算用'!F17,"")</f>
        <v>2223.3648500458767</v>
      </c>
      <c r="E19" s="388">
        <f>IFERROR('b（手動）計算用'!J17,"")</f>
        <v>0.12152985882868172</v>
      </c>
      <c r="F19" s="386">
        <f>IFERROR('b（手動）計算用'!H17,"")</f>
        <v>270.20521635072851</v>
      </c>
      <c r="G19" s="388">
        <f>IFERROR('b（手動）計算用'!K17,"")</f>
        <v>0.82</v>
      </c>
      <c r="H19" s="387">
        <f>IFERROR('b（手動）計算用'!L17,"")</f>
        <v>0</v>
      </c>
      <c r="I19" s="389">
        <f>IF(A19&gt;$G$3,"",IF(A19&lt;$F$3,"",IFERROR('b（手動）計算用'!M17,0)))</f>
        <v>0</v>
      </c>
      <c r="J19" s="386">
        <f>IFERROR('b（手動）計算用'!R17,"")</f>
        <v>270.20521635072851</v>
      </c>
      <c r="K19" s="387">
        <f>IFERROR('b（手動）計算用'!Q17,"")</f>
        <v>2223.3648500458767</v>
      </c>
      <c r="L19" s="388">
        <f>IFERROR('b（手動）計算用'!T17,"")</f>
        <v>0.8254505606168937</v>
      </c>
    </row>
    <row r="20" spans="1:12" ht="13.5" customHeight="1">
      <c r="A20" s="385">
        <v>23</v>
      </c>
      <c r="B20" s="386">
        <f>IFERROR('b（手動）計算用'!G18,"")</f>
        <v>12.565102034178121</v>
      </c>
      <c r="C20" s="386">
        <f>IFERROR('b（手動）計算用'!I18,"")</f>
        <v>15.545836198563588</v>
      </c>
      <c r="D20" s="387">
        <f>IFERROR('b（手動）計算用'!F18,"")</f>
        <v>2208.3689082170317</v>
      </c>
      <c r="E20" s="388">
        <f>IFERROR('b（手動）計算用'!J18,"")</f>
        <v>0.12968483892056978</v>
      </c>
      <c r="F20" s="386">
        <f>IFERROR('b（手動）計算用'!H18,"")</f>
        <v>286.39196613932035</v>
      </c>
      <c r="G20" s="388">
        <f>IFERROR('b（手動）計算用'!K18,"")</f>
        <v>0.83</v>
      </c>
      <c r="H20" s="387">
        <f>IFERROR('b（手動）計算用'!L18,"")</f>
        <v>0</v>
      </c>
      <c r="I20" s="389">
        <f>IF(A20&gt;$G$3,"",IF(A20&lt;$F$3,"",IFERROR('b（手動）計算用'!M18,0)))</f>
        <v>0</v>
      </c>
      <c r="J20" s="386">
        <f>IFERROR('b（手動）計算用'!R18,"")</f>
        <v>286.39196613932035</v>
      </c>
      <c r="K20" s="387">
        <f>IFERROR('b（手動）計算用'!Q18,"")</f>
        <v>2208.3689082170317</v>
      </c>
      <c r="L20" s="388">
        <f>IFERROR('b（手動）計算用'!T18,"")</f>
        <v>0.8367075538726243</v>
      </c>
    </row>
    <row r="21" spans="1:12" ht="13.5" customHeight="1">
      <c r="A21" s="385">
        <v>24</v>
      </c>
      <c r="B21" s="386">
        <f>IFERROR('b（手動）計算用'!G19,"")</f>
        <v>12.94381321069296</v>
      </c>
      <c r="C21" s="386">
        <f>IFERROR('b（手動）計算用'!I19,"")</f>
        <v>15.814974326213806</v>
      </c>
      <c r="D21" s="387">
        <f>IFERROR('b（手動）計算用'!F19,"")</f>
        <v>2193.5187114556147</v>
      </c>
      <c r="E21" s="388">
        <f>IFERROR('b（手動）計算用'!J19,"")</f>
        <v>0.13795796525628029</v>
      </c>
      <c r="F21" s="386">
        <f>IFERROR('b（手動）計算用'!H19,"")</f>
        <v>302.61337818399443</v>
      </c>
      <c r="G21" s="388">
        <f>IFERROR('b（手動）計算用'!K19,"")</f>
        <v>0.84</v>
      </c>
      <c r="H21" s="387">
        <f>IFERROR('b（手動）計算用'!L19,"")</f>
        <v>0</v>
      </c>
      <c r="I21" s="389">
        <f>IF(A21&gt;$G$3,"",IF(A21&lt;$F$3,"",IFERROR('b（手動）計算用'!M19,0)))</f>
        <v>0</v>
      </c>
      <c r="J21" s="386">
        <f>IFERROR('b（手動）計算用'!R19,"")</f>
        <v>302.61337818399443</v>
      </c>
      <c r="K21" s="387">
        <f>IFERROR('b（手動）計算用'!Q19,"")</f>
        <v>2193.5187114556147</v>
      </c>
      <c r="L21" s="388">
        <f>IFERROR('b（手動）計算用'!T19,"")</f>
        <v>0.847257928138893</v>
      </c>
    </row>
    <row r="22" spans="1:12" ht="13.5" customHeight="1">
      <c r="A22" s="385">
        <v>25</v>
      </c>
      <c r="B22" s="386">
        <f>IFERROR('b（手動）計算用'!G20,"")</f>
        <v>13.316121341690243</v>
      </c>
      <c r="C22" s="386">
        <f>IFERROR('b（手動）計算用'!I20,"")</f>
        <v>16.075639780939124</v>
      </c>
      <c r="D22" s="387">
        <f>IFERROR('b（手動）計算用'!F20,"")</f>
        <v>2178.8304046181001</v>
      </c>
      <c r="E22" s="388">
        <f>IFERROR('b（手動）計算用'!J20,"")</f>
        <v>0.14634035342012441</v>
      </c>
      <c r="F22" s="386">
        <f>IFERROR('b（手動）計算用'!H20,"")</f>
        <v>318.85081145432542</v>
      </c>
      <c r="G22" s="388">
        <f>IFERROR('b（手動）計算用'!K20,"")</f>
        <v>0.85</v>
      </c>
      <c r="H22" s="387">
        <f>IFERROR('b（手動）計算用'!L20,"")</f>
        <v>0</v>
      </c>
      <c r="I22" s="389">
        <f>IF(A22&gt;$G$3,"",IF(A22&lt;$F$3,"",IFERROR('b（手動）計算用'!M20,0)))</f>
        <v>0</v>
      </c>
      <c r="J22" s="386">
        <f>IFERROR('b（手動）計算用'!R20,"")</f>
        <v>318.85081145432542</v>
      </c>
      <c r="K22" s="387">
        <f>IFERROR('b（手動）計算用'!Q20,"")</f>
        <v>2178.8304046181001</v>
      </c>
      <c r="L22" s="388">
        <f>IFERROR('b（手動）計算用'!T20,"")</f>
        <v>0.85716038107812498</v>
      </c>
    </row>
    <row r="23" spans="1:12" ht="13.5" customHeight="1">
      <c r="A23" s="385">
        <v>26</v>
      </c>
      <c r="B23" s="386">
        <f>IFERROR('b（手動）計算用'!G21,"")</f>
        <v>13.68214518307442</v>
      </c>
      <c r="C23" s="386">
        <f>IFERROR('b（手動）計算用'!I21,"")</f>
        <v>16.328370750067201</v>
      </c>
      <c r="D23" s="387">
        <f>IFERROR('b（手動）計算用'!F21,"")</f>
        <v>2164.317616464064</v>
      </c>
      <c r="E23" s="388">
        <f>IFERROR('b（手動）計算用'!J21,"")</f>
        <v>0.15482358280051786</v>
      </c>
      <c r="F23" s="386">
        <f>IFERROR('b（手動）計算用'!H21,"")</f>
        <v>335.0874076992435</v>
      </c>
      <c r="G23" s="388">
        <f>IFERROR('b（手動）計算用'!K21,"")</f>
        <v>0.86</v>
      </c>
      <c r="H23" s="387">
        <f>IFERROR('b（手動）計算用'!L21,"")</f>
        <v>0</v>
      </c>
      <c r="I23" s="389">
        <f>IF(A23&gt;$G$3,"",IF(A23&lt;$F$3,"",IFERROR('b（手動）計算用'!M21,0)))</f>
        <v>0</v>
      </c>
      <c r="J23" s="386">
        <f>IFERROR('b（手動）計算用'!R21,"")</f>
        <v>335.0874076992435</v>
      </c>
      <c r="K23" s="387">
        <f>IFERROR('b（手動）計算用'!Q21,"")</f>
        <v>2164.317616464064</v>
      </c>
      <c r="L23" s="388">
        <f>IFERROR('b（手動）計算用'!T21,"")</f>
        <v>0.8664677338127047</v>
      </c>
    </row>
    <row r="24" spans="1:12" ht="13.5" customHeight="1">
      <c r="A24" s="385">
        <v>27</v>
      </c>
      <c r="B24" s="386">
        <f>IFERROR('b（手動）計算用'!G22,"")</f>
        <v>14.042000821672845</v>
      </c>
      <c r="C24" s="386">
        <f>IFERROR('b（手動）計算用'!I22,"")</f>
        <v>16.57365124782638</v>
      </c>
      <c r="D24" s="387">
        <f>IFERROR('b（手動）計算用'!F22,"")</f>
        <v>2149.991755359506</v>
      </c>
      <c r="E24" s="388">
        <f>IFERROR('b（手動）計算用'!J22,"")</f>
        <v>0.16339965392710554</v>
      </c>
      <c r="F24" s="386">
        <f>IFERROR('b（手動）計算用'!H22,"")</f>
        <v>351.30790877187343</v>
      </c>
      <c r="G24" s="388">
        <f>IFERROR('b（手動）計算用'!K22,"")</f>
        <v>0.87</v>
      </c>
      <c r="H24" s="387">
        <f>IFERROR('b（手動）計算用'!L22,"")</f>
        <v>0</v>
      </c>
      <c r="I24" s="389">
        <f>IF(A24&gt;$G$3,"",IF(A24&lt;$F$3,"",IFERROR('b（手動）計算用'!M22,0)))</f>
        <v>0</v>
      </c>
      <c r="J24" s="386">
        <f>IFERROR('b（手動）計算用'!R22,"")</f>
        <v>351.30790877187343</v>
      </c>
      <c r="K24" s="387">
        <f>IFERROR('b（手動）計算用'!Q22,"")</f>
        <v>2149.991755359506</v>
      </c>
      <c r="L24" s="388">
        <f>IFERROR('b（手動）計算用'!T22,"")</f>
        <v>0.87522759263428851</v>
      </c>
    </row>
    <row r="25" spans="1:12" ht="13.5" customHeight="1">
      <c r="A25" s="385">
        <v>28</v>
      </c>
      <c r="B25" s="386">
        <f>IFERROR('b（手動）計算用'!G23,"")</f>
        <v>14.395801720323295</v>
      </c>
      <c r="C25" s="386">
        <f>IFERROR('b（手動）計算用'!I23,"")</f>
        <v>16.811917853251749</v>
      </c>
      <c r="D25" s="387">
        <f>IFERROR('b（手動）計算用'!F23,"")</f>
        <v>2135.8622724644028</v>
      </c>
      <c r="E25" s="388">
        <f>IFERROR('b（手動）計算用'!J23,"")</f>
        <v>0.17206095154664339</v>
      </c>
      <c r="F25" s="386">
        <f>IFERROR('b（手動）計算用'!H23,"")</f>
        <v>367.49849497280127</v>
      </c>
      <c r="G25" s="388">
        <f>IFERROR('b（手動）計算用'!K23,"")</f>
        <v>0.88</v>
      </c>
      <c r="H25" s="387">
        <f>IFERROR('b（手動）計算用'!L23,"")</f>
        <v>0</v>
      </c>
      <c r="I25" s="389">
        <f>IF(A25&gt;$G$3,"",IF(A25&lt;$F$3,"",IFERROR('b（手動）計算用'!M23,0)))</f>
        <v>0</v>
      </c>
      <c r="J25" s="386">
        <f>IFERROR('b（手動）計算用'!R23,"")</f>
        <v>367.49849497280127</v>
      </c>
      <c r="K25" s="387">
        <f>IFERROR('b（手動）計算用'!Q23,"")</f>
        <v>2135.8622724644028</v>
      </c>
      <c r="L25" s="388">
        <f>IFERROR('b（手動）計算用'!T23,"")</f>
        <v>0.88348293201912387</v>
      </c>
    </row>
    <row r="26" spans="1:12" ht="13.5" customHeight="1">
      <c r="A26" s="385">
        <v>29</v>
      </c>
      <c r="B26" s="386">
        <f>IFERROR('b（手動）計算用'!G24,"")</f>
        <v>14.743658763112865</v>
      </c>
      <c r="C26" s="386">
        <f>IFERROR('b（手動）計算用'!I24,"")</f>
        <v>17.043565492171521</v>
      </c>
      <c r="D26" s="387">
        <f>IFERROR('b（手動）計算用'!F24,"")</f>
        <v>2121.9368956824837</v>
      </c>
      <c r="E26" s="388">
        <f>IFERROR('b（手動）計算用'!J24,"")</f>
        <v>0.18080021257586215</v>
      </c>
      <c r="F26" s="386">
        <f>IFERROR('b（手動）計算用'!H24,"")</f>
        <v>383.64664181195809</v>
      </c>
      <c r="G26" s="388">
        <f>IFERROR('b（手動）計算用'!K24,"")</f>
        <v>0.89</v>
      </c>
      <c r="H26" s="387">
        <f>IFERROR('b（手動）計算用'!L24,"")</f>
        <v>0</v>
      </c>
      <c r="I26" s="389">
        <f>IF(A26&gt;$G$3,"",IF(A26&lt;$F$3,"",IFERROR('b（手動）計算用'!M24,0)))</f>
        <v>0</v>
      </c>
      <c r="J26" s="386">
        <f>IFERROR('b（手動）計算用'!R24,"")</f>
        <v>383.64664181195809</v>
      </c>
      <c r="K26" s="387">
        <f>IFERROR('b（手動）計算用'!Q24,"")</f>
        <v>2121.9368956824837</v>
      </c>
      <c r="L26" s="388">
        <f>IFERROR('b（手動）計算用'!T24,"")</f>
        <v>0.89127260793435648</v>
      </c>
    </row>
    <row r="27" spans="1:12" ht="13.5" customHeight="1">
      <c r="A27" s="385">
        <v>30</v>
      </c>
      <c r="B27" s="386">
        <f>IFERROR('b（手動）計算用'!G25,"")</f>
        <v>15.085680300802451</v>
      </c>
      <c r="C27" s="386">
        <f>IFERROR('b（手動）計算用'!I25,"")</f>
        <v>17.268952412500781</v>
      </c>
      <c r="D27" s="387">
        <f>IFERROR('b（手動）計算用'!F25,"")</f>
        <v>2108.2218374180625</v>
      </c>
      <c r="E27" s="388">
        <f>IFERROR('b（手動）計算用'!J25,"")</f>
        <v>0.18961049819732792</v>
      </c>
      <c r="F27" s="386">
        <f>IFERROR('b（手動）計算用'!H25,"")</f>
        <v>399.74099290332487</v>
      </c>
      <c r="G27" s="388">
        <f>IFERROR('b（手動）計算用'!K25,"")</f>
        <v>0.89</v>
      </c>
      <c r="H27" s="387">
        <f>IFERROR('b（手動）計算用'!L25,"")</f>
        <v>640</v>
      </c>
      <c r="I27" s="389">
        <f>IF(A27&gt;$G$3,"",IF(A27&lt;$F$3,"",IFERROR('b（手動）計算用'!M25,0)))</f>
        <v>0.3</v>
      </c>
      <c r="J27" s="386">
        <f>IFERROR('b（手動）計算用'!R25,"")</f>
        <v>349.64306178644239</v>
      </c>
      <c r="K27" s="387">
        <f>IFERROR('b（手動）計算用'!Q25,"")</f>
        <v>1468.2218374180625</v>
      </c>
      <c r="L27" s="388">
        <f>IFERROR('b（手動）計算用'!T25,"")</f>
        <v>0.78600989875054428</v>
      </c>
    </row>
    <row r="28" spans="1:12" ht="13.5" customHeight="1">
      <c r="A28" s="385">
        <v>31</v>
      </c>
      <c r="B28" s="386">
        <f>IFERROR('b（手動）計算用'!G26,"")</f>
        <v>15.421972196466548</v>
      </c>
      <c r="C28" s="386">
        <f>IFERROR('b（手動）計算用'!I26,"")</f>
        <v>19.864942901677193</v>
      </c>
      <c r="D28" s="387">
        <f>IFERROR('b（手動）計算用'!F26,"")</f>
        <v>1468.2218374180625</v>
      </c>
      <c r="E28" s="388">
        <f>IFERROR('b（手動）計算用'!J26,"")</f>
        <v>0.24883100695749491</v>
      </c>
      <c r="F28" s="386">
        <f>IFERROR('b（手動）計算用'!H26,"")</f>
        <v>365.33911824171986</v>
      </c>
      <c r="G28" s="388">
        <f>IFERROR('b（手動）計算用'!K26,"")</f>
        <v>0.79</v>
      </c>
      <c r="H28" s="387">
        <f>IFERROR('b（手動）計算用'!L26,"")</f>
        <v>0</v>
      </c>
      <c r="I28" s="389">
        <f>IF(A28&gt;$G$3,"",IF(A28&lt;$F$3,"",IFERROR('b（手動）計算用'!M26,0)))</f>
        <v>0</v>
      </c>
      <c r="J28" s="386">
        <f>IFERROR('b（手動）計算用'!R26,"")</f>
        <v>365.33911824171986</v>
      </c>
      <c r="K28" s="387">
        <f>IFERROR('b（手動）計算用'!Q26,"")</f>
        <v>1468.2218374180625</v>
      </c>
      <c r="L28" s="388">
        <f>IFERROR('b（手動）計算用'!T26,"")</f>
        <v>0.79574610415099534</v>
      </c>
    </row>
    <row r="29" spans="1:12" ht="13.5" customHeight="1">
      <c r="A29" s="385">
        <v>32</v>
      </c>
      <c r="B29" s="386">
        <f>IFERROR('b（手動）計算用'!G27,"")</f>
        <v>15.752637871373446</v>
      </c>
      <c r="C29" s="386">
        <f>IFERROR('b（手動）計算用'!I27,"")</f>
        <v>20.082497674311579</v>
      </c>
      <c r="D29" s="387">
        <f>IFERROR('b（手動）計算用'!F27,"")</f>
        <v>1468.2218374180625</v>
      </c>
      <c r="E29" s="388">
        <f>IFERROR('b（手動）計算用'!J27,"")</f>
        <v>0.25951710012186796</v>
      </c>
      <c r="F29" s="386">
        <f>IFERROR('b（手動）計算用'!H27,"")</f>
        <v>381.0286735823363</v>
      </c>
      <c r="G29" s="388">
        <f>IFERROR('b（手動）計算用'!K27,"")</f>
        <v>0.8</v>
      </c>
      <c r="H29" s="387">
        <f>IFERROR('b（手動）計算用'!L27,"")</f>
        <v>0</v>
      </c>
      <c r="I29" s="389">
        <f>IF(A29&gt;$G$3,"",IF(A29&lt;$F$3,"",IFERROR('b（手動）計算用'!M27,0)))</f>
        <v>0</v>
      </c>
      <c r="J29" s="386">
        <f>IFERROR('b（手動）計算用'!R27,"")</f>
        <v>381.0286735823363</v>
      </c>
      <c r="K29" s="387">
        <f>IFERROR('b（手動）計算用'!Q27,"")</f>
        <v>1468.2218374180625</v>
      </c>
      <c r="L29" s="388">
        <f>IFERROR('b（手動）計算用'!T27,"")</f>
        <v>0.80506254772501873</v>
      </c>
    </row>
    <row r="30" spans="1:12" ht="13.5" customHeight="1">
      <c r="A30" s="385">
        <v>33</v>
      </c>
      <c r="B30" s="386">
        <f>IFERROR('b（手動）計算用'!G28,"")</f>
        <v>16.077778351126042</v>
      </c>
      <c r="C30" s="386">
        <f>IFERROR('b（手動）計算用'!I28,"")</f>
        <v>20.292156757752551</v>
      </c>
      <c r="D30" s="387">
        <f>IFERROR('b（手動）計算用'!F28,"")</f>
        <v>1468.2218374180625</v>
      </c>
      <c r="E30" s="388">
        <f>IFERROR('b（手動）計算用'!J28,"")</f>
        <v>0.27019035910338624</v>
      </c>
      <c r="F30" s="386">
        <f>IFERROR('b（手動）計算用'!H28,"")</f>
        <v>396.69938549541985</v>
      </c>
      <c r="G30" s="388">
        <f>IFERROR('b（手動）計算用'!K28,"")</f>
        <v>0.81</v>
      </c>
      <c r="H30" s="387">
        <f>IFERROR('b（手動）計算用'!L28,"")</f>
        <v>0</v>
      </c>
      <c r="I30" s="389">
        <f>IF(A30&gt;$G$3,"",IF(A30&lt;$F$3,"",IFERROR('b（手動）計算用'!M28,0)))</f>
        <v>0</v>
      </c>
      <c r="J30" s="386">
        <f>IFERROR('b（手動）計算用'!R28,"")</f>
        <v>396.69938549541985</v>
      </c>
      <c r="K30" s="387">
        <f>IFERROR('b（手動）計算用'!Q28,"")</f>
        <v>1468.2218374180625</v>
      </c>
      <c r="L30" s="388">
        <f>IFERROR('b（手動）計算用'!T28,"")</f>
        <v>0.81398305132384063</v>
      </c>
    </row>
    <row r="31" spans="1:12" ht="13.5" customHeight="1">
      <c r="A31" s="385">
        <v>34</v>
      </c>
      <c r="B31" s="386">
        <f>IFERROR('b（手動）計算用'!G29,"")</f>
        <v>16.397492312078484</v>
      </c>
      <c r="C31" s="386">
        <f>IFERROR('b（手動）計算用'!I29,"")</f>
        <v>20.494334212676936</v>
      </c>
      <c r="D31" s="387">
        <f>IFERROR('b（手動）計算用'!F29,"")</f>
        <v>1468.2218374180625</v>
      </c>
      <c r="E31" s="388">
        <f>IFERROR('b（手動）計算用'!J29,"")</f>
        <v>0.28084302356602986</v>
      </c>
      <c r="F31" s="386">
        <f>IFERROR('b（手動）計算用'!H29,"")</f>
        <v>412.33986008616057</v>
      </c>
      <c r="G31" s="388">
        <f>IFERROR('b（手動）計算用'!K29,"")</f>
        <v>0.82</v>
      </c>
      <c r="H31" s="387">
        <f>IFERROR('b（手動）計算用'!L29,"")</f>
        <v>0</v>
      </c>
      <c r="I31" s="389">
        <f>IF(A31&gt;$G$3,"",IF(A31&lt;$F$3,"",IFERROR('b（手動）計算用'!M29,0)))</f>
        <v>0</v>
      </c>
      <c r="J31" s="386">
        <f>IFERROR('b（手動）計算用'!R29,"")</f>
        <v>412.33986008616057</v>
      </c>
      <c r="K31" s="387">
        <f>IFERROR('b（手動）計算用'!Q29,"")</f>
        <v>1468.2218374180625</v>
      </c>
      <c r="L31" s="388">
        <f>IFERROR('b（手動）計算用'!T29,"")</f>
        <v>0.8225298030867102</v>
      </c>
    </row>
    <row r="32" spans="1:12" ht="13.5" customHeight="1">
      <c r="A32" s="385">
        <v>35</v>
      </c>
      <c r="B32" s="386">
        <f>IFERROR('b（手動）計算用'!G30,"")</f>
        <v>16.71187612803854</v>
      </c>
      <c r="C32" s="386">
        <f>IFERROR('b（手動）計算用'!I30,"")</f>
        <v>20.689414992740517</v>
      </c>
      <c r="D32" s="387">
        <f>IFERROR('b（手動）計算用'!F30,"")</f>
        <v>1468.2218374180625</v>
      </c>
      <c r="E32" s="388">
        <f>IFERROR('b（手動）計算用'!J30,"")</f>
        <v>0.29146793066724408</v>
      </c>
      <c r="F32" s="386">
        <f>IFERROR('b（手動）計算用'!H30,"")</f>
        <v>427.93958071270151</v>
      </c>
      <c r="G32" s="388">
        <f>IFERROR('b（手動）計算用'!K30,"")</f>
        <v>0.83</v>
      </c>
      <c r="H32" s="387">
        <f>IFERROR('b（手動）計算用'!L30,"")</f>
        <v>0</v>
      </c>
      <c r="I32" s="389">
        <f>IF(A32&gt;$G$3,"",IF(A32&lt;$F$3,"",IFERROR('b（手動）計算用'!M30,0)))</f>
        <v>0</v>
      </c>
      <c r="J32" s="386">
        <f>IFERROR('b（手動）計算用'!R30,"")</f>
        <v>427.93958071270151</v>
      </c>
      <c r="K32" s="387">
        <f>IFERROR('b（手動）計算用'!Q30,"")</f>
        <v>1468.2218374180625</v>
      </c>
      <c r="L32" s="388">
        <f>IFERROR('b（手動）計算用'!T30,"")</f>
        <v>0.83072348079705605</v>
      </c>
    </row>
    <row r="33" spans="1:12" ht="13.5" customHeight="1">
      <c r="A33" s="385">
        <v>36</v>
      </c>
      <c r="B33" s="386">
        <f>IFERROR('b（手動）計算用'!G31,"")</f>
        <v>17.021023917260301</v>
      </c>
      <c r="C33" s="386">
        <f>IFERROR('b（手動）計算用'!I31,"")</f>
        <v>20.877757437871061</v>
      </c>
      <c r="D33" s="387">
        <f>IFERROR('b（手動）計算用'!F31,"")</f>
        <v>1468.2218374180625</v>
      </c>
      <c r="E33" s="388">
        <f>IFERROR('b（手動）計算用'!J31,"")</f>
        <v>0.30205847032347105</v>
      </c>
      <c r="F33" s="386">
        <f>IFERROR('b（手動）計算用'!H31,"")</f>
        <v>443.48884230601595</v>
      </c>
      <c r="G33" s="388">
        <f>IFERROR('b（手動）計算用'!K31,"")</f>
        <v>0.83</v>
      </c>
      <c r="H33" s="387">
        <f>IFERROR('b（手動）計算用'!L31,"")</f>
        <v>0</v>
      </c>
      <c r="I33" s="389">
        <f>IF(A33&gt;$G$3,"",IF(A33&lt;$F$3,"",IFERROR('b（手動）計算用'!M31,0)))</f>
        <v>0</v>
      </c>
      <c r="J33" s="386">
        <f>IFERROR('b（手動）計算用'!R31,"")</f>
        <v>443.48884230601595</v>
      </c>
      <c r="K33" s="387">
        <f>IFERROR('b（手動）計算用'!Q31,"")</f>
        <v>1468.2218374180625</v>
      </c>
      <c r="L33" s="388">
        <f>IFERROR('b（手動）計算用'!T31,"")</f>
        <v>0.83858336606409445</v>
      </c>
    </row>
    <row r="34" spans="1:12" ht="13.5" customHeight="1">
      <c r="A34" s="385">
        <v>37</v>
      </c>
      <c r="B34" s="386">
        <f>IFERROR('b（手動）計算用'!G32,"")</f>
        <v>17.325027589726368</v>
      </c>
      <c r="C34" s="386">
        <f>IFERROR('b（手動）計算用'!I32,"")</f>
        <v>21.059695519688173</v>
      </c>
      <c r="D34" s="387">
        <f>IFERROR('b（手動）計算用'!F32,"")</f>
        <v>1468.2218374180625</v>
      </c>
      <c r="E34" s="388">
        <f>IFERROR('b（手動）計算用'!J32,"")</f>
        <v>0.31260854394699311</v>
      </c>
      <c r="F34" s="386">
        <f>IFERROR('b（手動）計算用'!H32,"")</f>
        <v>458.97869078643936</v>
      </c>
      <c r="G34" s="388">
        <f>IFERROR('b（手動）計算用'!K32,"")</f>
        <v>0.84</v>
      </c>
      <c r="H34" s="387">
        <f>IFERROR('b（手動）計算用'!L32,"")</f>
        <v>0</v>
      </c>
      <c r="I34" s="389">
        <f>IF(A34&gt;$G$3,"",IF(A34&lt;$F$3,"",IFERROR('b（手動）計算用'!M32,0)))</f>
        <v>0</v>
      </c>
      <c r="J34" s="386">
        <f>IFERROR('b（手動）計算用'!R32,"")</f>
        <v>458.97869078643936</v>
      </c>
      <c r="K34" s="387">
        <f>IFERROR('b（手動）計算用'!Q32,"")</f>
        <v>1468.2218374180625</v>
      </c>
      <c r="L34" s="388">
        <f>IFERROR('b（手動）計算用'!T32,"")</f>
        <v>0.846127449811794</v>
      </c>
    </row>
    <row r="35" spans="1:12" ht="13.5" customHeight="1">
      <c r="A35" s="385">
        <v>38</v>
      </c>
      <c r="B35" s="386">
        <f>IFERROR('b（手動）計算用'!G33,"")</f>
        <v>17.623976894713106</v>
      </c>
      <c r="C35" s="386">
        <f>IFERROR('b（手動）計算用'!I33,"")</f>
        <v>21.235540866768723</v>
      </c>
      <c r="D35" s="387">
        <f>IFERROR('b（手動）計算用'!F33,"")</f>
        <v>1468.2218374180625</v>
      </c>
      <c r="E35" s="388">
        <f>IFERROR('b（手動）計算用'!J33,"")</f>
        <v>0.32311252640015486</v>
      </c>
      <c r="F35" s="386">
        <f>IFERROR('b（手動）計算用'!H33,"")</f>
        <v>474.40086720402758</v>
      </c>
      <c r="G35" s="388">
        <f>IFERROR('b（手動）計算用'!K33,"")</f>
        <v>0.85</v>
      </c>
      <c r="H35" s="387">
        <f>IFERROR('b（手動）計算用'!L33,"")</f>
        <v>0</v>
      </c>
      <c r="I35" s="389">
        <f>IF(A35&gt;$G$3,"",IF(A35&lt;$F$3,"",IFERROR('b（手動）計算用'!M33,0)))</f>
        <v>0</v>
      </c>
      <c r="J35" s="386">
        <f>IFERROR('b（手動）計算用'!R33,"")</f>
        <v>474.40086720402758</v>
      </c>
      <c r="K35" s="387">
        <f>IFERROR('b（手動）計算用'!Q33,"")</f>
        <v>1468.2218374180625</v>
      </c>
      <c r="L35" s="388">
        <f>IFERROR('b（手動）計算用'!T33,"")</f>
        <v>0.85337252959774634</v>
      </c>
    </row>
    <row r="36" spans="1:12" ht="13.5" customHeight="1">
      <c r="A36" s="385">
        <v>39</v>
      </c>
      <c r="B36" s="386">
        <f>IFERROR('b（手動）計算用'!G34,"")</f>
        <v>17.917959468627128</v>
      </c>
      <c r="C36" s="386">
        <f>IFERROR('b（手動）計算用'!I34,"")</f>
        <v>21.405584594088573</v>
      </c>
      <c r="D36" s="387">
        <f>IFERROR('b（手動）計算用'!F34,"")</f>
        <v>1468.2218374180625</v>
      </c>
      <c r="E36" s="388">
        <f>IFERROR('b（手動）計算用'!J34,"")</f>
        <v>0.3335652309258918</v>
      </c>
      <c r="F36" s="386">
        <f>IFERROR('b（手動）計算用'!H34,"")</f>
        <v>489.74775624879317</v>
      </c>
      <c r="G36" s="388">
        <f>IFERROR('b（手動）計算用'!K34,"")</f>
        <v>0.86</v>
      </c>
      <c r="H36" s="387">
        <f>IFERROR('b（手動）計算用'!L34,"")</f>
        <v>0</v>
      </c>
      <c r="I36" s="389">
        <f>IF(A36&gt;$G$3,"",IF(A36&lt;$F$3,"",IFERROR('b（手動）計算用'!M34,0)))</f>
        <v>0</v>
      </c>
      <c r="J36" s="386">
        <f>IFERROR('b（手動）計算用'!R34,"")</f>
        <v>489.74775624879317</v>
      </c>
      <c r="K36" s="387">
        <f>IFERROR('b（手動）計算用'!Q34,"")</f>
        <v>1468.2218374180625</v>
      </c>
      <c r="L36" s="388">
        <f>IFERROR('b（手動）計算用'!T34,"")</f>
        <v>0.86033429930030292</v>
      </c>
    </row>
    <row r="37" spans="1:12" ht="13.5" customHeight="1">
      <c r="A37" s="385">
        <v>40</v>
      </c>
      <c r="B37" s="386">
        <f>IFERROR('b（手動）計算用'!G35,"")</f>
        <v>18.207060883095494</v>
      </c>
      <c r="C37" s="386">
        <f>IFERROR('b（手動）計算用'!I35,"")</f>
        <v>21.570098958025273</v>
      </c>
      <c r="D37" s="387">
        <f>IFERROR('b（手動）計算用'!F35,"")</f>
        <v>1468.2218374180625</v>
      </c>
      <c r="E37" s="388">
        <f>IFERROR('b（手動）計算用'!J35,"")</f>
        <v>0.34396187682758406</v>
      </c>
      <c r="F37" s="386">
        <f>IFERROR('b（手動）計算用'!H35,"")</f>
        <v>505.01233879756074</v>
      </c>
      <c r="G37" s="388">
        <f>IFERROR('b（手動）計算用'!K35,"")</f>
        <v>0.86</v>
      </c>
      <c r="H37" s="387">
        <f>IFERROR('b（手動）計算用'!L35,"")</f>
        <v>300</v>
      </c>
      <c r="I37" s="389">
        <f>IF(A37&gt;$G$3,"",IF(A37&lt;$F$3,"",IFERROR('b（手動）計算用'!M35,0)))</f>
        <v>0.2</v>
      </c>
      <c r="J37" s="386">
        <f>IFERROR('b（手動）計算用'!R35,"")</f>
        <v>463.11247193777126</v>
      </c>
      <c r="K37" s="387">
        <f>IFERROR('b（手動）計算用'!Q35,"")</f>
        <v>1168.2218374180625</v>
      </c>
      <c r="L37" s="388">
        <f>IFERROR('b（手動）計算用'!T35,"")</f>
        <v>0.7950918943752705</v>
      </c>
    </row>
    <row r="38" spans="1:12" ht="13.5" customHeight="1">
      <c r="A38" s="385">
        <v>41</v>
      </c>
      <c r="B38" s="386">
        <f>IFERROR('b（手動）計算用'!G36,"")</f>
        <v>18.491364693287018</v>
      </c>
      <c r="C38" s="386">
        <f>IFERROR('b（手動）計算用'!I36,"")</f>
        <v>23.53217058463434</v>
      </c>
      <c r="D38" s="387">
        <f>IFERROR('b（手動）計算用'!F36,"")</f>
        <v>1168.2218374180625</v>
      </c>
      <c r="E38" s="388">
        <f>IFERROR('b（手動）計算用'!J36,"")</f>
        <v>0.40880084324853777</v>
      </c>
      <c r="F38" s="386">
        <f>IFERROR('b（手動）計算用'!H36,"")</f>
        <v>477.57007223786013</v>
      </c>
      <c r="G38" s="388">
        <f>IFERROR('b（手動）計算用'!K36,"")</f>
        <v>0.8</v>
      </c>
      <c r="H38" s="387">
        <f>IFERROR('b（手動）計算用'!L36,"")</f>
        <v>0</v>
      </c>
      <c r="I38" s="389">
        <f>IF(A38&gt;$G$3,"",IF(A38&lt;$F$3,"",IFERROR('b（手動）計算用'!M36,0)))</f>
        <v>0</v>
      </c>
      <c r="J38" s="386">
        <f>IFERROR('b（手動）計算用'!R36,"")</f>
        <v>477.57007223786013</v>
      </c>
      <c r="K38" s="387">
        <f>IFERROR('b（手動）計算用'!Q36,"")</f>
        <v>1168.2218374180625</v>
      </c>
      <c r="L38" s="388">
        <f>IFERROR('b（手動）計算用'!T36,"")</f>
        <v>0.80190419023908899</v>
      </c>
    </row>
    <row r="39" spans="1:12" ht="13.5" customHeight="1">
      <c r="A39" s="385">
        <v>42</v>
      </c>
      <c r="B39" s="386">
        <f>IFERROR('b（手動）計算用'!G37,"")</f>
        <v>18.770952486436215</v>
      </c>
      <c r="C39" s="386">
        <f>IFERROR('b（手動）計算用'!I37,"")</f>
        <v>23.712140391548665</v>
      </c>
      <c r="D39" s="387">
        <f>IFERROR('b（手動）計算用'!F37,"")</f>
        <v>1168.2218374180625</v>
      </c>
      <c r="E39" s="388">
        <f>IFERROR('b（手動）計算用'!J37,"")</f>
        <v>0.42111217153370079</v>
      </c>
      <c r="F39" s="386">
        <f>IFERROR('b（手動）計算用'!H37,"")</f>
        <v>491.95243478821027</v>
      </c>
      <c r="G39" s="388">
        <f>IFERROR('b（手動）計算用'!K37,"")</f>
        <v>0.8</v>
      </c>
      <c r="H39" s="387">
        <f>IFERROR('b（手動）計算用'!L37,"")</f>
        <v>0</v>
      </c>
      <c r="I39" s="389">
        <f>IF(A39&gt;$G$3,"",IF(A39&lt;$F$3,"",IFERROR('b（手動）計算用'!M37,0)))</f>
        <v>0</v>
      </c>
      <c r="J39" s="386">
        <f>IFERROR('b（手動）計算用'!R37,"")</f>
        <v>491.95243478821027</v>
      </c>
      <c r="K39" s="387">
        <f>IFERROR('b（手動）計算用'!Q37,"")</f>
        <v>1168.2218374180625</v>
      </c>
      <c r="L39" s="388">
        <f>IFERROR('b（手動）計算用'!T37,"")</f>
        <v>0.80847496955283182</v>
      </c>
    </row>
    <row r="40" spans="1:12" ht="13.5" customHeight="1">
      <c r="A40" s="385">
        <v>43</v>
      </c>
      <c r="B40" s="386">
        <f>IFERROR('b（手動）計算用'!G38,"")</f>
        <v>19.045903930536912</v>
      </c>
      <c r="C40" s="386">
        <f>IFERROR('b（手動）計算用'!I38,"")</f>
        <v>23.886610136278343</v>
      </c>
      <c r="D40" s="387">
        <f>IFERROR('b（手動）計算用'!F38,"")</f>
        <v>1168.2218374180625</v>
      </c>
      <c r="E40" s="388">
        <f>IFERROR('b（手動）計算用'!J38,"")</f>
        <v>0.43335391261510497</v>
      </c>
      <c r="F40" s="386">
        <f>IFERROR('b（手動）計算用'!H38,"")</f>
        <v>506.25350404752442</v>
      </c>
      <c r="G40" s="388">
        <f>IFERROR('b（手動）計算用'!K38,"")</f>
        <v>0.81</v>
      </c>
      <c r="H40" s="387">
        <f>IFERROR('b（手動）計算用'!L38,"")</f>
        <v>0</v>
      </c>
      <c r="I40" s="389">
        <f>IF(A40&gt;$G$3,"",IF(A40&lt;$F$3,"",IFERROR('b（手動）計算用'!M38,0)))</f>
        <v>0</v>
      </c>
      <c r="J40" s="386">
        <f>IFERROR('b（手動）計算用'!R38,"")</f>
        <v>506.25350404752442</v>
      </c>
      <c r="K40" s="387">
        <f>IFERROR('b（手動）計算用'!Q38,"")</f>
        <v>1168.2218374180625</v>
      </c>
      <c r="L40" s="388">
        <f>IFERROR('b（手動）計算用'!T38,"")</f>
        <v>0.8148154085531526</v>
      </c>
    </row>
    <row r="41" spans="1:12" ht="13.5" customHeight="1">
      <c r="A41" s="385">
        <v>44</v>
      </c>
      <c r="B41" s="386">
        <f>IFERROR('b（手動）計算用'!G39,"")</f>
        <v>19.316296823166965</v>
      </c>
      <c r="C41" s="386">
        <f>IFERROR('b（手動）計算用'!I39,"")</f>
        <v>24.055812375190431</v>
      </c>
      <c r="D41" s="387">
        <f>IFERROR('b（手動）計算用'!F39,"")</f>
        <v>1168.2218374180625</v>
      </c>
      <c r="E41" s="388">
        <f>IFERROR('b（手動）計算用'!J39,"")</f>
        <v>0.44552127045052564</v>
      </c>
      <c r="F41" s="386">
        <f>IFERROR('b（手動）計算用'!H39,"")</f>
        <v>520.46767717454259</v>
      </c>
      <c r="G41" s="388">
        <f>IFERROR('b（手動）計算用'!K39,"")</f>
        <v>0.82</v>
      </c>
      <c r="H41" s="387">
        <f>IFERROR('b（手動）計算用'!L39,"")</f>
        <v>0</v>
      </c>
      <c r="I41" s="389">
        <f>IF(A41&gt;$G$3,"",IF(A41&lt;$F$3,"",IFERROR('b（手動）計算用'!M39,0)))</f>
        <v>0</v>
      </c>
      <c r="J41" s="386">
        <f>IFERROR('b（手動）計算用'!R39,"")</f>
        <v>520.46767717454259</v>
      </c>
      <c r="K41" s="387">
        <f>IFERROR('b（手動）計算用'!Q39,"")</f>
        <v>1168.2218374180625</v>
      </c>
      <c r="L41" s="388">
        <f>IFERROR('b（手動）計算用'!T39,"")</f>
        <v>0.82093604150225286</v>
      </c>
    </row>
    <row r="42" spans="1:12" ht="13.5" customHeight="1">
      <c r="A42" s="385">
        <v>45</v>
      </c>
      <c r="B42" s="386">
        <f>IFERROR('b（手動）計算用'!G40,"")</f>
        <v>19.582207140401316</v>
      </c>
      <c r="C42" s="386">
        <f>IFERROR('b（手動）計算用'!I40,"")</f>
        <v>24.219966295418821</v>
      </c>
      <c r="D42" s="387">
        <f>IFERROR('b（手動）計算用'!F40,"")</f>
        <v>1168.2218374180625</v>
      </c>
      <c r="E42" s="388">
        <f>IFERROR('b（手動）計算用'!J40,"")</f>
        <v>0.45760981042180238</v>
      </c>
      <c r="F42" s="386">
        <f>IFERROR('b（手動）計算用'!H40,"")</f>
        <v>534.5897735514892</v>
      </c>
      <c r="G42" s="388">
        <f>IFERROR('b（手動）計算用'!K40,"")</f>
        <v>0.82</v>
      </c>
      <c r="H42" s="387">
        <f>IFERROR('b（手動）計算用'!L40,"")</f>
        <v>0</v>
      </c>
      <c r="I42" s="389">
        <f>IF(A42&gt;$G$3,"",IF(A42&lt;$F$3,"",IFERROR('b（手動）計算用'!M40,0)))</f>
        <v>0</v>
      </c>
      <c r="J42" s="386">
        <f>IFERROR('b（手動）計算用'!R40,"")</f>
        <v>534.5897735514892</v>
      </c>
      <c r="K42" s="387">
        <f>IFERROR('b（手動）計算用'!Q40,"")</f>
        <v>1168.2218374180625</v>
      </c>
      <c r="L42" s="388">
        <f>IFERROR('b（手動）計算用'!T40,"")</f>
        <v>0.82684680260094723</v>
      </c>
    </row>
    <row r="43" spans="1:12" ht="13.5" customHeight="1">
      <c r="A43" s="385">
        <v>46</v>
      </c>
      <c r="B43" s="386">
        <f>IFERROR('b（手動）計算用'!G41,"")</f>
        <v>19.843709085765784</v>
      </c>
      <c r="C43" s="386">
        <f>IFERROR('b（手動）計算用'!I41,"")</f>
        <v>24.379278659499718</v>
      </c>
      <c r="D43" s="387">
        <f>IFERROR('b（手動）計算用'!F41,"")</f>
        <v>1168.2218374180625</v>
      </c>
      <c r="E43" s="388">
        <f>IFERROR('b（手動）計算用'!J41,"")</f>
        <v>0.46961543513117454</v>
      </c>
      <c r="F43" s="386">
        <f>IFERROR('b（手動）計算用'!H41,"")</f>
        <v>548.61500650882363</v>
      </c>
      <c r="G43" s="388">
        <f>IFERROR('b（手動）計算用'!K41,"")</f>
        <v>0.83</v>
      </c>
      <c r="H43" s="387">
        <f>IFERROR('b（手動）計算用'!L41,"")</f>
        <v>0</v>
      </c>
      <c r="I43" s="389">
        <f>IF(A43&gt;$G$3,"",IF(A43&lt;$F$3,"",IFERROR('b（手動）計算用'!M41,0)))</f>
        <v>0</v>
      </c>
      <c r="J43" s="386">
        <f>IFERROR('b（手動）計算用'!R41,"")</f>
        <v>548.61500650882363</v>
      </c>
      <c r="K43" s="387">
        <f>IFERROR('b（手動）計算用'!Q41,"")</f>
        <v>1168.2218374180625</v>
      </c>
      <c r="L43" s="388">
        <f>IFERROR('b（手動）計算用'!T41,"")</f>
        <v>0.83255706503613469</v>
      </c>
    </row>
    <row r="44" spans="1:12" ht="13.5" customHeight="1">
      <c r="A44" s="385">
        <v>47</v>
      </c>
      <c r="B44" s="386">
        <f>IFERROR('b（手動）計算用'!G42,"")</f>
        <v>20.100875139180143</v>
      </c>
      <c r="C44" s="386">
        <f>IFERROR('b（手動）計算用'!I42,"")</f>
        <v>24.533944672564129</v>
      </c>
      <c r="D44" s="387">
        <f>IFERROR('b（手動）計算用'!F42,"")</f>
        <v>1168.2218374180625</v>
      </c>
      <c r="E44" s="388">
        <f>IFERROR('b（手動）計算用'!J42,"")</f>
        <v>0.48153436195244631</v>
      </c>
      <c r="F44" s="386">
        <f>IFERROR('b（手動）計算用'!H42,"")</f>
        <v>562.53895710002121</v>
      </c>
      <c r="G44" s="388">
        <f>IFERROR('b（手動）計算用'!K42,"")</f>
        <v>0.83</v>
      </c>
      <c r="H44" s="387">
        <f>IFERROR('b（手動）計算用'!L42,"")</f>
        <v>0</v>
      </c>
      <c r="I44" s="389">
        <f>IF(A44&gt;$G$3,"",IF(A44&lt;$F$3,"",IFERROR('b（手動）計算用'!M42,0)))</f>
        <v>0</v>
      </c>
      <c r="J44" s="386">
        <f>IFERROR('b（手動）計算用'!R42,"")</f>
        <v>562.53895710002121</v>
      </c>
      <c r="K44" s="387">
        <f>IFERROR('b（手動）計算用'!Q42,"")</f>
        <v>1168.2218374180625</v>
      </c>
      <c r="L44" s="388">
        <f>IFERROR('b（手動）計算用'!T42,"")</f>
        <v>0.83807567734366162</v>
      </c>
    </row>
    <row r="45" spans="1:12" ht="13.5" customHeight="1">
      <c r="A45" s="385">
        <v>48</v>
      </c>
      <c r="B45" s="386">
        <f>IFERROR('b（手動）計算用'!G43,"")</f>
        <v>20.353776105835145</v>
      </c>
      <c r="C45" s="386">
        <f>IFERROR('b（手動）計算用'!I43,"")</f>
        <v>24.684148779311776</v>
      </c>
      <c r="D45" s="387">
        <f>IFERROR('b（手動）計算用'!F43,"")</f>
        <v>1168.2218374180625</v>
      </c>
      <c r="E45" s="388">
        <f>IFERROR('b（手動）計算用'!J43,"")</f>
        <v>0.49336310221499285</v>
      </c>
      <c r="F45" s="386">
        <f>IFERROR('b（手動）計算用'!H43,"")</f>
        <v>576.35754978387433</v>
      </c>
      <c r="G45" s="388">
        <f>IFERROR('b（手動）計算用'!K43,"")</f>
        <v>0.84</v>
      </c>
      <c r="H45" s="387">
        <f>IFERROR('b（手動）計算用'!L43,"")</f>
        <v>0</v>
      </c>
      <c r="I45" s="389">
        <f>IF(A45&gt;$G$3,"",IF(A45&lt;$F$3,"",IFERROR('b（手動）計算用'!M43,0)))</f>
        <v>0</v>
      </c>
      <c r="J45" s="386">
        <f>IFERROR('b（手動）計算用'!R43,"")</f>
        <v>576.35754978387433</v>
      </c>
      <c r="K45" s="387">
        <f>IFERROR('b（手動）計算用'!Q43,"")</f>
        <v>1168.2218374180625</v>
      </c>
      <c r="L45" s="388">
        <f>IFERROR('b（手動）計算用'!T43,"")</f>
        <v>0.84341099726188939</v>
      </c>
    </row>
    <row r="46" spans="1:12" ht="13.5" customHeight="1">
      <c r="A46" s="385">
        <v>49</v>
      </c>
      <c r="B46" s="386">
        <f>IFERROR('b（手動）計算用'!G44,"")</f>
        <v>20.602481164944855</v>
      </c>
      <c r="C46" s="386">
        <f>IFERROR('b（手動）計算用'!I44,"")</f>
        <v>24.830065397241981</v>
      </c>
      <c r="D46" s="387">
        <f>IFERROR('b（手動）計算用'!F44,"")</f>
        <v>1168.2218374180625</v>
      </c>
      <c r="E46" s="388">
        <f>IFERROR('b（手動）計算用'!J44,"")</f>
        <v>0.50509844190595543</v>
      </c>
      <c r="F46" s="386">
        <f>IFERROR('b（手動）計算用'!H44,"")</f>
        <v>590.0670298803758</v>
      </c>
      <c r="G46" s="388">
        <f>IFERROR('b（手動）計算用'!K44,"")</f>
        <v>0.84</v>
      </c>
      <c r="H46" s="387">
        <f>IFERROR('b（手動）計算用'!L44,"")</f>
        <v>0</v>
      </c>
      <c r="I46" s="389">
        <f>IF(A46&gt;$G$3,"",IF(A46&lt;$F$3,"",IFERROR('b（手動）計算用'!M44,0)))</f>
        <v>0</v>
      </c>
      <c r="J46" s="386">
        <f>IFERROR('b（手動）計算用'!R44,"")</f>
        <v>590.0670298803758</v>
      </c>
      <c r="K46" s="387">
        <f>IFERROR('b（手動）計算用'!Q44,"")</f>
        <v>1168.2218374180625</v>
      </c>
      <c r="L46" s="388">
        <f>IFERROR('b（手動）計算用'!T44,"")</f>
        <v>0.84857092324414829</v>
      </c>
    </row>
    <row r="47" spans="1:12" ht="13.5" customHeight="1">
      <c r="A47" s="385">
        <v>50</v>
      </c>
      <c r="B47" s="386">
        <f>IFERROR('b（手動）計算用'!G45,"")</f>
        <v>20.847057918312622</v>
      </c>
      <c r="C47" s="386">
        <f>IFERROR('b（手動）計算用'!I45,"")</f>
        <v>24.971859591952061</v>
      </c>
      <c r="D47" s="387">
        <f>IFERROR('b（手動）計算用'!F45,"")</f>
        <v>1168.2218374180625</v>
      </c>
      <c r="E47" s="388">
        <f>IFERROR('b（手動）計算用'!J45,"")</f>
        <v>0.51673742378309062</v>
      </c>
      <c r="F47" s="386">
        <f>IFERROR('b（手動）計算用'!H45,"")</f>
        <v>603.66394267455814</v>
      </c>
      <c r="G47" s="388">
        <f>IFERROR('b（手動）計算用'!K45,"")</f>
        <v>0.85</v>
      </c>
      <c r="H47" s="387">
        <f>IFERROR('b（手動）計算用'!L45,"")</f>
        <v>0</v>
      </c>
      <c r="I47" s="389">
        <f>IF(A47&gt;$G$3,"",IF(A47&lt;$F$3,"",IFERROR('b（手動）計算用'!M45,0)))</f>
        <v>0</v>
      </c>
      <c r="J47" s="386">
        <f>IFERROR('b（手動）計算用'!R45,"")</f>
        <v>603.66394267455814</v>
      </c>
      <c r="K47" s="387">
        <f>IFERROR('b（手動）計算用'!Q45,"")</f>
        <v>1168.2218374180625</v>
      </c>
      <c r="L47" s="388">
        <f>IFERROR('b（手動）計算用'!T45,"")</f>
        <v>0.85356292379018306</v>
      </c>
    </row>
    <row r="48" spans="1:12" ht="13.5" customHeight="1">
      <c r="A48" s="385">
        <v>51</v>
      </c>
      <c r="B48" s="386">
        <f>IFERROR('b（手動）計算用'!G46,"")</f>
        <v>21.087572438646717</v>
      </c>
      <c r="C48" s="386">
        <f>IFERROR('b（手動）計算用'!I46,"")</f>
        <v>25.109687699722716</v>
      </c>
      <c r="D48" s="387">
        <f>IFERROR('b（手動）計算用'!F46,"")</f>
        <v>1168.2218374180625</v>
      </c>
      <c r="E48" s="388">
        <f>IFERROR('b（手動）計算用'!J46,"")</f>
        <v>0.52827733079755645</v>
      </c>
      <c r="F48" s="386">
        <f>IFERROR('b（手動）計算用'!H46,"")</f>
        <v>617.14511405063104</v>
      </c>
      <c r="G48" s="388">
        <f>IFERROR('b（手動）計算用'!K46,"")</f>
        <v>0.85</v>
      </c>
      <c r="H48" s="387">
        <f>IFERROR('b（手動）計算用'!L46,"")</f>
        <v>0</v>
      </c>
      <c r="I48" s="389">
        <f>IF(A48&gt;$G$3,"",IF(A48&lt;$F$3,"",IFERROR('b（手動）計算用'!M46,0)))</f>
        <v>0</v>
      </c>
      <c r="J48" s="386">
        <f>IFERROR('b（手動）計算用'!R46,"")</f>
        <v>617.14511405063104</v>
      </c>
      <c r="K48" s="387">
        <f>IFERROR('b（手動）計算用'!Q46,"")</f>
        <v>1168.2218374180625</v>
      </c>
      <c r="L48" s="388">
        <f>IFERROR('b（手動）計算用'!T46,"")</f>
        <v>0.85839406474812752</v>
      </c>
    </row>
    <row r="49" spans="1:12" ht="13.5" customHeight="1">
      <c r="A49" s="385">
        <v>52</v>
      </c>
      <c r="B49" s="386">
        <f>IFERROR('b（手動）計算用'!G47,"")</f>
        <v>21.324089317559388</v>
      </c>
      <c r="C49" s="386">
        <f>IFERROR('b（手動）計算用'!I47,"")</f>
        <v>25.243697902083529</v>
      </c>
      <c r="D49" s="387">
        <f>IFERROR('b（手動）計算用'!F47,"")</f>
        <v>1168.2218374180625</v>
      </c>
      <c r="E49" s="388">
        <f>IFERROR('b（手動）計算用'!J47,"")</f>
        <v>0.5397156707323878</v>
      </c>
      <c r="F49" s="386">
        <f>IFERROR('b（手動）計算用'!H47,"")</f>
        <v>630.50763254631204</v>
      </c>
      <c r="G49" s="388">
        <f>IFERROR('b（手動）計算用'!K47,"")</f>
        <v>0.86</v>
      </c>
      <c r="H49" s="387">
        <f>IFERROR('b（手動）計算用'!L47,"")</f>
        <v>0</v>
      </c>
      <c r="I49" s="389">
        <f>IF(A49&gt;$G$3,"",IF(A49&lt;$F$3,"",IFERROR('b（手動）計算用'!M47,0)))</f>
        <v>0</v>
      </c>
      <c r="J49" s="386">
        <f>IFERROR('b（手動）計算用'!R47,"")</f>
        <v>630.50763254631204</v>
      </c>
      <c r="K49" s="387">
        <f>IFERROR('b（手動）計算用'!Q47,"")</f>
        <v>1168.2218374180625</v>
      </c>
      <c r="L49" s="388">
        <f>IFERROR('b（手動）計算用'!T47,"")</f>
        <v>0.86307103472971114</v>
      </c>
    </row>
    <row r="50" spans="1:12" ht="13.5" customHeight="1">
      <c r="A50" s="385">
        <v>53</v>
      </c>
      <c r="B50" s="386">
        <f>IFERROR('b（手動）計算用'!G48,"")</f>
        <v>21.556671713181789</v>
      </c>
      <c r="C50" s="386">
        <f>IFERROR('b（手動）計算用'!I48,"")</f>
        <v>25.374030756584009</v>
      </c>
      <c r="D50" s="387">
        <f>IFERROR('b（手動）計算用'!F48,"")</f>
        <v>1168.2218374180625</v>
      </c>
      <c r="E50" s="388">
        <f>IFERROR('b（手動）計算用'!J48,"")</f>
        <v>0.5510501619685757</v>
      </c>
      <c r="F50" s="386">
        <f>IFERROR('b（手動）計算用'!H48,"")</f>
        <v>643.74883272445038</v>
      </c>
      <c r="G50" s="388">
        <f>IFERROR('b（手動）計算用'!K48,"")</f>
        <v>0.86</v>
      </c>
      <c r="H50" s="387">
        <f>IFERROR('b（手動）計算用'!L48,"")</f>
        <v>0</v>
      </c>
      <c r="I50" s="389">
        <f>IF(A50&gt;$G$3,"",IF(A50&lt;$F$3,"",IFERROR('b（手動）計算用'!M48,0)))</f>
        <v>0</v>
      </c>
      <c r="J50" s="386">
        <f>IFERROR('b（手動）計算用'!R48,"")</f>
        <v>643.74883272445038</v>
      </c>
      <c r="K50" s="387">
        <f>IFERROR('b（手動）計算用'!Q48,"")</f>
        <v>1168.2218374180625</v>
      </c>
      <c r="L50" s="388">
        <f>IFERROR('b（手動）計算用'!T48,"")</f>
        <v>0.86760016877260104</v>
      </c>
    </row>
    <row r="51" spans="1:12" ht="13.5" customHeight="1">
      <c r="A51" s="385">
        <v>54</v>
      </c>
      <c r="B51" s="386">
        <f>IFERROR('b（手動）計算用'!G49,"")</f>
        <v>21.785381397326137</v>
      </c>
      <c r="C51" s="386">
        <f>IFERROR('b（手動）計算用'!I49,"")</f>
        <v>25.500819687577351</v>
      </c>
      <c r="D51" s="387">
        <f>IFERROR('b（手動）計算用'!F49,"")</f>
        <v>1168.2218374180625</v>
      </c>
      <c r="E51" s="388">
        <f>IFERROR('b（手動）計算用'!J49,"")</f>
        <v>0.56227872029644044</v>
      </c>
      <c r="F51" s="386">
        <f>IFERROR('b（手動）計算用'!H49,"")</f>
        <v>656.8662797657845</v>
      </c>
      <c r="G51" s="388">
        <f>IFERROR('b（手動）計算用'!K49,"")</f>
        <v>0.87</v>
      </c>
      <c r="H51" s="387">
        <f>IFERROR('b（手動）計算用'!L49,"")</f>
        <v>0</v>
      </c>
      <c r="I51" s="389">
        <f>IF(A51&gt;$G$3,"",IF(A51&lt;$F$3,"",IFERROR('b（手動）計算用'!M49,0)))</f>
        <v>0</v>
      </c>
      <c r="J51" s="386">
        <f>IFERROR('b（手動）計算用'!R49,"")</f>
        <v>656.8662797657845</v>
      </c>
      <c r="K51" s="387">
        <f>IFERROR('b（手動）計算用'!Q49,"")</f>
        <v>1168.2218374180625</v>
      </c>
      <c r="L51" s="388">
        <f>IFERROR('b（手動）計算用'!T49,"")</f>
        <v>0.87198747037510638</v>
      </c>
    </row>
    <row r="52" spans="1:12" ht="13.5" customHeight="1">
      <c r="A52" s="385">
        <v>55</v>
      </c>
      <c r="B52" s="386">
        <f>IFERROR('b（手動）計算用'!G50,"")</f>
        <v>22.01027880212586</v>
      </c>
      <c r="C52" s="386">
        <f>IFERROR('b（手動）計算用'!I50,"")</f>
        <v>25.624191440452325</v>
      </c>
      <c r="D52" s="387">
        <f>IFERROR('b（手動）計算用'!F50,"")</f>
        <v>1168.2218374180625</v>
      </c>
      <c r="E52" s="388">
        <f>IFERROR('b（手動）計算用'!J50,"")</f>
        <v>0.57339944669545329</v>
      </c>
      <c r="F52" s="386">
        <f>IFERROR('b（手動）計算用'!H50,"")</f>
        <v>669.85775519306276</v>
      </c>
      <c r="G52" s="388">
        <f>IFERROR('b（手動）計算用'!K50,"")</f>
        <v>0.87</v>
      </c>
      <c r="H52" s="387">
        <f>IFERROR('b（手動）計算用'!L50,"")</f>
        <v>240</v>
      </c>
      <c r="I52" s="389">
        <f>IF(A52&gt;$G$3,"",IF(A52&lt;$F$3,"",IFERROR('b（手動）計算用'!M50,0)))</f>
        <v>0.2</v>
      </c>
      <c r="J52" s="386">
        <f>IFERROR('b（手動）計算用'!R50,"")</f>
        <v>614.93493095031806</v>
      </c>
      <c r="K52" s="387">
        <f>IFERROR('b（手動）計算用'!Q50,"")</f>
        <v>928.22183741806248</v>
      </c>
      <c r="L52" s="388">
        <f>IFERROR('b（手動）計算用'!T50,"")</f>
        <v>0.80439427400817853</v>
      </c>
    </row>
    <row r="53" spans="1:12" ht="13.5" customHeight="1">
      <c r="A53" s="385">
        <v>56</v>
      </c>
      <c r="B53" s="386">
        <f>IFERROR('b（手動）計算用'!G51,"")</f>
        <v>22.231423066084648</v>
      </c>
      <c r="C53" s="386">
        <f>IFERROR('b（手動）計算用'!I51,"")</f>
        <v>27.888569524247181</v>
      </c>
      <c r="D53" s="387">
        <f>IFERROR('b（手動）計算用'!F51,"")</f>
        <v>928.22183741806248</v>
      </c>
      <c r="E53" s="388">
        <f>IFERROR('b（手動）計算用'!J51,"")</f>
        <v>0.67570264694741256</v>
      </c>
      <c r="F53" s="386">
        <f>IFERROR('b（手動）計算用'!H51,"")</f>
        <v>627.20195249777566</v>
      </c>
      <c r="G53" s="388">
        <f>IFERROR('b（手動）計算用'!K51,"")</f>
        <v>0.8</v>
      </c>
      <c r="H53" s="387">
        <f>IFERROR('b（手動）計算用'!L51,"")</f>
        <v>0</v>
      </c>
      <c r="I53" s="389">
        <f>IF(A53&gt;$G$3,"",IF(A53&lt;$F$3,"",IFERROR('b（手動）計算用'!M51,0)))</f>
        <v>0</v>
      </c>
      <c r="J53" s="386">
        <f>IFERROR('b（手動）計算用'!R51,"")</f>
        <v>627.20195249777566</v>
      </c>
      <c r="K53" s="387">
        <f>IFERROR('b（手動）計算用'!Q51,"")</f>
        <v>928.22183741806248</v>
      </c>
      <c r="L53" s="388">
        <f>IFERROR('b（手動）計算用'!T51,"")</f>
        <v>0.80876774070768742</v>
      </c>
    </row>
    <row r="54" spans="1:12" ht="13.5" customHeight="1">
      <c r="A54" s="385">
        <v>57</v>
      </c>
      <c r="B54" s="386">
        <f>IFERROR('b（手動）計算用'!G52,"")</f>
        <v>22.448872079465712</v>
      </c>
      <c r="C54" s="386">
        <f>IFERROR('b（手動）計算用'!I52,"")</f>
        <v>28.025146580019907</v>
      </c>
      <c r="D54" s="387">
        <f>IFERROR('b（手動）計算用'!F52,"")</f>
        <v>928.22183741806248</v>
      </c>
      <c r="E54" s="388">
        <f>IFERROR('b（手動）計算用'!J52,"")</f>
        <v>0.6887936651987826</v>
      </c>
      <c r="F54" s="386">
        <f>IFERROR('b（手動）計算用'!H52,"")</f>
        <v>639.35332151273576</v>
      </c>
      <c r="G54" s="388">
        <f>IFERROR('b（手動）計算用'!K52,"")</f>
        <v>0.81</v>
      </c>
      <c r="H54" s="387">
        <f>IFERROR('b（手動）計算用'!L52,"")</f>
        <v>0</v>
      </c>
      <c r="I54" s="389">
        <f>IF(A54&gt;$G$3,"",IF(A54&lt;$F$3,"",IFERROR('b（手動）計算用'!M52,0)))</f>
        <v>0</v>
      </c>
      <c r="J54" s="386">
        <f>IFERROR('b（手動）計算用'!R52,"")</f>
        <v>639.35332151273576</v>
      </c>
      <c r="K54" s="387">
        <f>IFERROR('b（手動）計算用'!Q52,"")</f>
        <v>928.22183741806248</v>
      </c>
      <c r="L54" s="388">
        <f>IFERROR('b（手動）計算用'!T52,"")</f>
        <v>0.81301399042616374</v>
      </c>
    </row>
    <row r="55" spans="1:12" ht="13.5" customHeight="1">
      <c r="A55" s="385">
        <v>58</v>
      </c>
      <c r="B55" s="386">
        <f>IFERROR('b（手動）計算用'!G53,"")</f>
        <v>22.662682528953709</v>
      </c>
      <c r="C55" s="386">
        <f>IFERROR('b（手動）計算用'!I53,"")</f>
        <v>28.158189602790443</v>
      </c>
      <c r="D55" s="387">
        <f>IFERROR('b（手動）計算用'!F53,"")</f>
        <v>928.22183741806248</v>
      </c>
      <c r="E55" s="388">
        <f>IFERROR('b（手動）計算用'!J53,"")</f>
        <v>0.70175792252249292</v>
      </c>
      <c r="F55" s="386">
        <f>IFERROR('b（手動）計算用'!H53,"")</f>
        <v>651.3870282665107</v>
      </c>
      <c r="G55" s="388">
        <f>IFERROR('b（手動）計算用'!K53,"")</f>
        <v>0.81</v>
      </c>
      <c r="H55" s="387">
        <f>IFERROR('b（手動）計算用'!L53,"")</f>
        <v>0</v>
      </c>
      <c r="I55" s="389">
        <f>IF(A55&gt;$G$3,"",IF(A55&lt;$F$3,"",IFERROR('b（手動）計算用'!M53,0)))</f>
        <v>0</v>
      </c>
      <c r="J55" s="386">
        <f>IFERROR('b（手動）計算用'!R53,"")</f>
        <v>651.3870282665107</v>
      </c>
      <c r="K55" s="387">
        <f>IFERROR('b（手動）計算用'!Q53,"")</f>
        <v>928.22183741806248</v>
      </c>
      <c r="L55" s="388">
        <f>IFERROR('b（手動）計算用'!T53,"")</f>
        <v>0.81713765424940887</v>
      </c>
    </row>
    <row r="56" spans="1:12" ht="13.5" customHeight="1">
      <c r="A56" s="385">
        <v>59</v>
      </c>
      <c r="B56" s="386">
        <f>IFERROR('b（手動）計算用'!G54,"")</f>
        <v>22.872909941523172</v>
      </c>
      <c r="C56" s="386">
        <f>IFERROR('b（手動）計算用'!I54,"")</f>
        <v>28.287814817161951</v>
      </c>
      <c r="D56" s="387">
        <f>IFERROR('b（手動）計算用'!F54,"")</f>
        <v>928.22183741806248</v>
      </c>
      <c r="E56" s="388">
        <f>IFERROR('b（手動）計算用'!J54,"")</f>
        <v>0.71459344598397712</v>
      </c>
      <c r="F56" s="386">
        <f>IFERROR('b（手動）計算用'!H54,"")</f>
        <v>663.30124143815226</v>
      </c>
      <c r="G56" s="388">
        <f>IFERROR('b（手動）計算用'!K54,"")</f>
        <v>0.82</v>
      </c>
      <c r="H56" s="387">
        <f>IFERROR('b（手動）計算用'!L54,"")</f>
        <v>0</v>
      </c>
      <c r="I56" s="389">
        <f>IF(A56&gt;$G$3,"",IF(A56&lt;$F$3,"",IFERROR('b（手動）計算用'!M54,0)))</f>
        <v>0</v>
      </c>
      <c r="J56" s="386">
        <f>IFERROR('b（手動）計算用'!R54,"")</f>
        <v>663.30124143815226</v>
      </c>
      <c r="K56" s="387">
        <f>IFERROR('b（手動）計算用'!Q54,"")</f>
        <v>928.22183741806248</v>
      </c>
      <c r="L56" s="388">
        <f>IFERROR('b（手動）計算用'!T54,"")</f>
        <v>0.82114314843803204</v>
      </c>
    </row>
    <row r="57" spans="1:12" ht="13.5" customHeight="1">
      <c r="A57" s="385">
        <v>60</v>
      </c>
      <c r="B57" s="386">
        <f>IFERROR('b（手動）計算用'!G55,"")</f>
        <v>23.079608727449379</v>
      </c>
      <c r="C57" s="386">
        <f>IFERROR('b（手動）計算用'!I55,"")</f>
        <v>28.414133202157092</v>
      </c>
      <c r="D57" s="387">
        <f>IFERROR('b（手動）計算用'!F55,"")</f>
        <v>928.22183741806248</v>
      </c>
      <c r="E57" s="388">
        <f>IFERROR('b（手動）計算用'!J55,"")</f>
        <v>0.72729844426458801</v>
      </c>
      <c r="F57" s="386">
        <f>IFERROR('b（手動）計算用'!H55,"")</f>
        <v>675.09429828657414</v>
      </c>
      <c r="G57" s="388">
        <f>IFERROR('b（手動）計算用'!K55,"")</f>
        <v>0.82</v>
      </c>
      <c r="H57" s="387">
        <f>IFERROR('b（手動）計算用'!L55,"")</f>
        <v>0</v>
      </c>
      <c r="I57" s="389">
        <f>IF(A57&gt;$G$3,"",IF(A57&lt;$F$3,"",IFERROR('b（手動）計算用'!M55,0)))</f>
        <v>0</v>
      </c>
      <c r="J57" s="386">
        <f>IFERROR('b（手動）計算用'!R55,"")</f>
        <v>675.09429828657414</v>
      </c>
      <c r="K57" s="387">
        <f>IFERROR('b（手動）計算用'!Q55,"")</f>
        <v>928.22183741806248</v>
      </c>
      <c r="L57" s="388">
        <f>IFERROR('b（手動）計算用'!T55,"")</f>
        <v>0.82503468631291488</v>
      </c>
    </row>
    <row r="58" spans="1:12" ht="13.5" customHeight="1">
      <c r="A58" s="385">
        <v>61</v>
      </c>
      <c r="B58" s="386">
        <f>IFERROR('b（手動）計算用'!G56,"")</f>
        <v>23.282832222400035</v>
      </c>
      <c r="C58" s="386">
        <f>IFERROR('b（手動）計算用'!I56,"")</f>
        <v>28.5372507937923</v>
      </c>
      <c r="D58" s="387">
        <f>IFERROR('b（手動）計算用'!F56,"")</f>
        <v>928.22183741806248</v>
      </c>
      <c r="E58" s="388">
        <f>IFERROR('b（手動）計算用'!J56,"")</f>
        <v>0.73987129779485039</v>
      </c>
      <c r="F58" s="386">
        <f>IFERROR('b（手動）計算用'!H56,"")</f>
        <v>686.7646954920225</v>
      </c>
      <c r="G58" s="388">
        <f>IFERROR('b（手動）計算用'!K56,"")</f>
        <v>0.82</v>
      </c>
      <c r="H58" s="387">
        <f>IFERROR('b（手動）計算用'!L56,"")</f>
        <v>0</v>
      </c>
      <c r="I58" s="389">
        <f>IF(A58&gt;$G$3,"",IF(A58&lt;$F$3,"",IFERROR('b（手動）計算用'!M56,0)))</f>
        <v>0</v>
      </c>
      <c r="J58" s="386">
        <f>IFERROR('b（手動）計算用'!R56,"")</f>
        <v>686.7646954920225</v>
      </c>
      <c r="K58" s="387">
        <f>IFERROR('b（手動）計算用'!Q56,"")</f>
        <v>928.22183741806248</v>
      </c>
      <c r="L58" s="388">
        <f>IFERROR('b（手動）計算用'!T56,"")</f>
        <v>0.82881628942465069</v>
      </c>
    </row>
    <row r="59" spans="1:12" ht="13.5" customHeight="1">
      <c r="A59" s="385">
        <v>62</v>
      </c>
      <c r="B59" s="386">
        <f>IFERROR('b（手動）計算用'!G57,"")</f>
        <v>23.482632728549</v>
      </c>
      <c r="C59" s="386">
        <f>IFERROR('b（手動）計算用'!I57,"")</f>
        <v>28.657268967627193</v>
      </c>
      <c r="D59" s="387">
        <f>IFERROR('b（手動）計算用'!F57,"")</f>
        <v>928.22183741806248</v>
      </c>
      <c r="E59" s="388">
        <f>IFERROR('b（手動）計算用'!J57,"")</f>
        <v>0.75231054955622201</v>
      </c>
      <c r="F59" s="386">
        <f>IFERROR('b（手動）計算用'!H57,"")</f>
        <v>698.31108061806879</v>
      </c>
      <c r="G59" s="388">
        <f>IFERROR('b（手動）計算用'!K57,"")</f>
        <v>0.83</v>
      </c>
      <c r="H59" s="387">
        <f>IFERROR('b（手動）計算用'!L57,"")</f>
        <v>0</v>
      </c>
      <c r="I59" s="389">
        <f>IF(A59&gt;$G$3,"",IF(A59&lt;$F$3,"",IFERROR('b（手動）計算用'!M57,0)))</f>
        <v>0</v>
      </c>
      <c r="J59" s="386">
        <f>IFERROR('b（手動）計算用'!R57,"")</f>
        <v>698.31108061806879</v>
      </c>
      <c r="K59" s="387">
        <f>IFERROR('b（手動）計算用'!Q57,"")</f>
        <v>928.22183741806248</v>
      </c>
      <c r="L59" s="388">
        <f>IFERROR('b（手動）計算用'!T57,"")</f>
        <v>0.83249179805089135</v>
      </c>
    </row>
    <row r="60" spans="1:12" ht="13.5" customHeight="1">
      <c r="A60" s="385">
        <v>63</v>
      </c>
      <c r="B60" s="386">
        <f>IFERROR('b（手動）計算用'!G58,"")</f>
        <v>23.679061554656627</v>
      </c>
      <c r="C60" s="386">
        <f>IFERROR('b（手動）計算用'!I58,"")</f>
        <v>28.774284702771794</v>
      </c>
      <c r="D60" s="387">
        <f>IFERROR('b（手動）計算用'!F58,"")</f>
        <v>928.22183741806248</v>
      </c>
      <c r="E60" s="388">
        <f>IFERROR('b（手動）計算用'!J58,"")</f>
        <v>0.76461489650191716</v>
      </c>
      <c r="F60" s="386">
        <f>IFERROR('b（手動）計算用'!H58,"")</f>
        <v>709.73224414823119</v>
      </c>
      <c r="G60" s="388">
        <f>IFERROR('b（手動）計算用'!K58,"")</f>
        <v>0.83</v>
      </c>
      <c r="H60" s="387">
        <f>IFERROR('b（手動）計算用'!L58,"")</f>
        <v>0</v>
      </c>
      <c r="I60" s="389">
        <f>IF(A60&gt;$G$3,"",IF(A60&lt;$F$3,"",IFERROR('b（手動）計算用'!M58,0)))</f>
        <v>0</v>
      </c>
      <c r="J60" s="386">
        <f>IFERROR('b（手動）計算用'!R58,"")</f>
        <v>709.73224414823119</v>
      </c>
      <c r="K60" s="387">
        <f>IFERROR('b（手動）計算用'!Q58,"")</f>
        <v>928.22183741806248</v>
      </c>
      <c r="L60" s="388">
        <f>IFERROR('b（手動）計算用'!T58,"")</f>
        <v>0.83606488106303734</v>
      </c>
    </row>
    <row r="61" spans="1:12" ht="13.5" customHeight="1">
      <c r="A61" s="385">
        <v>64</v>
      </c>
      <c r="B61" s="386">
        <f>IFERROR('b（手動）計算用'!G59,"")</f>
        <v>23.872169055064809</v>
      </c>
      <c r="C61" s="386">
        <f>IFERROR('b（手動）計算用'!I59,"")</f>
        <v>28.88839082870831</v>
      </c>
      <c r="D61" s="387">
        <f>IFERROR('b（手動）計算用'!F59,"")</f>
        <v>928.22183741806248</v>
      </c>
      <c r="E61" s="388">
        <f>IFERROR('b（手動）計算用'!J59,"")</f>
        <v>0.77678318155033366</v>
      </c>
      <c r="F61" s="386">
        <f>IFERROR('b（手動）計算用'!H59,"")</f>
        <v>721.02711205409912</v>
      </c>
      <c r="G61" s="388">
        <f>IFERROR('b（手動）計算用'!K59,"")</f>
        <v>0.83</v>
      </c>
      <c r="H61" s="387">
        <f>IFERROR('b（手動）計算用'!L59,"")</f>
        <v>0</v>
      </c>
      <c r="I61" s="389">
        <f>IF(A61&gt;$G$3,"",IF(A61&lt;$F$3,"",IFERROR('b（手動）計算用'!M59,0)))</f>
        <v>0</v>
      </c>
      <c r="J61" s="386">
        <f>IFERROR('b（手動）計算用'!R59,"")</f>
        <v>721.02711205409912</v>
      </c>
      <c r="K61" s="387">
        <f>IFERROR('b（手動）計算用'!Q59,"")</f>
        <v>928.22183741806248</v>
      </c>
      <c r="L61" s="388">
        <f>IFERROR('b（手動）計算用'!T59,"")</f>
        <v>0.83953904520126821</v>
      </c>
    </row>
    <row r="62" spans="1:12" ht="13.5" customHeight="1">
      <c r="A62" s="385">
        <v>65</v>
      </c>
      <c r="B62" s="386">
        <f>IFERROR('b（手動）計算用'!G60,"")</f>
        <v>24.062004667559098</v>
      </c>
      <c r="C62" s="386">
        <f>IFERROR('b（手動）計算用'!I60,"")</f>
        <v>28.99967625617175</v>
      </c>
      <c r="D62" s="387">
        <f>IFERROR('b（手動）計算用'!F60,"")</f>
        <v>928.22183741806248</v>
      </c>
      <c r="E62" s="388">
        <f>IFERROR('b（手動）計算用'!J60,"")</f>
        <v>0.78881438610751087</v>
      </c>
      <c r="F62" s="386">
        <f>IFERROR('b（手動）計算用'!H60,"")</f>
        <v>732.19473885451475</v>
      </c>
      <c r="G62" s="388">
        <f>IFERROR('b（手動）計算用'!K60,"")</f>
        <v>0.84</v>
      </c>
      <c r="H62" s="387">
        <f>IFERROR('b（手動）計算用'!L60,"")</f>
        <v>0</v>
      </c>
      <c r="I62" s="389">
        <f>IF(A62&gt;$G$3,"",IF(A62&lt;$F$3,"",IFERROR('b（手動）計算用'!M60,0)))</f>
        <v>0</v>
      </c>
      <c r="J62" s="386">
        <f>IFERROR('b（手動）計算用'!R60,"")</f>
        <v>732.19473885451475</v>
      </c>
      <c r="K62" s="387">
        <f>IFERROR('b（手動）計算用'!Q60,"")</f>
        <v>928.22183741806248</v>
      </c>
      <c r="L62" s="388">
        <f>IFERROR('b（手動）計算用'!T60,"")</f>
        <v>0.84291764379458067</v>
      </c>
    </row>
    <row r="63" spans="1:12" ht="13.5" customHeight="1">
      <c r="A63" s="385">
        <v>66</v>
      </c>
      <c r="B63" s="386">
        <f>IFERROR('b（手動）計算用'!G61,"")</f>
        <v>24.248616950054153</v>
      </c>
      <c r="C63" s="386">
        <f>IFERROR('b（手動）計算用'!I61,"")</f>
        <v>29.108226193231079</v>
      </c>
      <c r="D63" s="387">
        <f>IFERROR('b（手動）計算用'!F61,"")</f>
        <v>928.22183741806248</v>
      </c>
      <c r="E63" s="388">
        <f>IFERROR('b（手動）計算用'!J61,"")</f>
        <v>0.80070762307779331</v>
      </c>
      <c r="F63" s="386">
        <f>IFERROR('b（手動）計算用'!H61,"")</f>
        <v>743.23430112791868</v>
      </c>
      <c r="G63" s="388">
        <f>IFERROR('b（手動）計算用'!K61,"")</f>
        <v>0.84</v>
      </c>
      <c r="H63" s="387">
        <f>IFERROR('b（手動）計算用'!L61,"")</f>
        <v>0</v>
      </c>
      <c r="I63" s="389">
        <f>IF(A63&gt;$G$3,"",IF(A63&lt;$F$3,"",IFERROR('b（手動）計算用'!M61,0)))</f>
        <v>0</v>
      </c>
      <c r="J63" s="386">
        <f>IFERROR('b（手動）計算用'!R61,"")</f>
        <v>743.23430112791868</v>
      </c>
      <c r="K63" s="387">
        <f>IFERROR('b（手動）計算用'!Q61,"")</f>
        <v>928.22183741806248</v>
      </c>
      <c r="L63" s="388">
        <f>IFERROR('b（手動）計算用'!T61,"")</f>
        <v>0.8462038849602882</v>
      </c>
    </row>
    <row r="64" spans="1:12" ht="13.5" customHeight="1">
      <c r="A64" s="385">
        <v>67</v>
      </c>
      <c r="B64" s="386">
        <f>IFERROR('b（手動）計算用'!G62,"")</f>
        <v>24.432053616063651</v>
      </c>
      <c r="C64" s="386">
        <f>IFERROR('b（手動）計算用'!I62,"")</f>
        <v>29.214122347619142</v>
      </c>
      <c r="D64" s="387">
        <f>IFERROR('b（手動）計算用'!F62,"")</f>
        <v>928.22183741806248</v>
      </c>
      <c r="E64" s="388">
        <f>IFERROR('b（手動）計算用'!J62,"")</f>
        <v>0.81246213032447256</v>
      </c>
      <c r="F64" s="386">
        <f>IFERROR('b（手動）計算用'!H62,"")</f>
        <v>754.14509144237525</v>
      </c>
      <c r="G64" s="388">
        <f>IFERROR('b（手動）計算用'!K62,"")</f>
        <v>0.84</v>
      </c>
      <c r="H64" s="387">
        <f>IFERROR('b（手動）計算用'!L62,"")</f>
        <v>0</v>
      </c>
      <c r="I64" s="389">
        <f>IF(A64&gt;$G$3,"",IF(A64&lt;$F$3,"",IFERROR('b（手動）計算用'!M62,0)))</f>
        <v>0</v>
      </c>
      <c r="J64" s="386">
        <f>IFERROR('b（手動）計算用'!R62,"")</f>
        <v>754.14509144237525</v>
      </c>
      <c r="K64" s="387">
        <f>IFERROR('b（手動）計算用'!Q62,"")</f>
        <v>928.22183741806248</v>
      </c>
      <c r="L64" s="388">
        <f>IFERROR('b（手動）計算用'!T62,"")</f>
        <v>0.84940083931529942</v>
      </c>
    </row>
    <row r="65" spans="1:12" ht="13.5" customHeight="1">
      <c r="A65" s="385">
        <v>68</v>
      </c>
      <c r="B65" s="386">
        <f>IFERROR('b（手動）計算用'!G63,"")</f>
        <v>24.612361568920402</v>
      </c>
      <c r="C65" s="386">
        <f>IFERROR('b（手動）計算用'!I63,"")</f>
        <v>29.317443116276248</v>
      </c>
      <c r="D65" s="387">
        <f>IFERROR('b（手動）計算用'!F63,"")</f>
        <v>928.22183741806248</v>
      </c>
      <c r="E65" s="388">
        <f>IFERROR('b（手動）計算用'!J63,"")</f>
        <v>0.82407726454473706</v>
      </c>
      <c r="F65" s="386">
        <f>IFERROR('b（手動）計算用'!H63,"")</f>
        <v>764.92651267016663</v>
      </c>
      <c r="G65" s="388">
        <f>IFERROR('b（手動）計算用'!K63,"")</f>
        <v>0.85</v>
      </c>
      <c r="H65" s="387">
        <f>IFERROR('b（手動）計算用'!L63,"")</f>
        <v>0</v>
      </c>
      <c r="I65" s="389">
        <f>IF(A65&gt;$G$3,"",IF(A65&lt;$F$3,"",IFERROR('b（手動）計算用'!M63,0)))</f>
        <v>0</v>
      </c>
      <c r="J65" s="386">
        <f>IFERROR('b（手動）計算用'!R63,"")</f>
        <v>764.92651267016663</v>
      </c>
      <c r="K65" s="387">
        <f>IFERROR('b（手動）計算用'!Q63,"")</f>
        <v>928.22183741806248</v>
      </c>
      <c r="L65" s="388">
        <f>IFERROR('b（手動）計算用'!T63,"")</f>
        <v>0.85251144722950845</v>
      </c>
    </row>
    <row r="66" spans="1:12" ht="13.5" customHeight="1">
      <c r="A66" s="385">
        <v>69</v>
      </c>
      <c r="B66" s="386">
        <f>IFERROR('b（手動）計算用'!G64,"")</f>
        <v>24.789586934717246</v>
      </c>
      <c r="C66" s="386">
        <f>IFERROR('b（手動）計算用'!I64,"")</f>
        <v>29.418263762994304</v>
      </c>
      <c r="D66" s="387">
        <f>IFERROR('b（手動）計算用'!F64,"")</f>
        <v>928.22183741806248</v>
      </c>
      <c r="E66" s="388">
        <f>IFERROR('b（手動）計算用'!J64,"")</f>
        <v>0.83555249552557176</v>
      </c>
      <c r="F66" s="386">
        <f>IFERROR('b（手動）計算用'!H64,"")</f>
        <v>775.57807265599365</v>
      </c>
      <c r="G66" s="388">
        <f>IFERROR('b（手動）計算用'!K64,"")</f>
        <v>0.85</v>
      </c>
      <c r="H66" s="387">
        <f>IFERROR('b（手動）計算用'!L64,"")</f>
        <v>0</v>
      </c>
      <c r="I66" s="389">
        <f>IF(A66&gt;$G$3,"",IF(A66&lt;$F$3,"",IFERROR('b（手動）計算用'!M64,0)))</f>
        <v>0</v>
      </c>
      <c r="J66" s="386">
        <f>IFERROR('b（手動）計算用'!R64,"")</f>
        <v>775.57807265599365</v>
      </c>
      <c r="K66" s="387">
        <f>IFERROR('b（手動）計算用'!Q64,"")</f>
        <v>928.22183741806248</v>
      </c>
      <c r="L66" s="388">
        <f>IFERROR('b（手動）計算用'!T64,"")</f>
        <v>0.85553852564971589</v>
      </c>
    </row>
    <row r="67" spans="1:12" ht="13.5" customHeight="1">
      <c r="A67" s="385">
        <v>70</v>
      </c>
      <c r="B67" s="386">
        <f>IFERROR('b（手動）計算用'!G65,"")</f>
        <v>24.963775093944498</v>
      </c>
      <c r="C67" s="386">
        <f>IFERROR('b（手動）計算用'!I65,"")</f>
        <v>29.51665658497987</v>
      </c>
      <c r="D67" s="387">
        <f>IFERROR('b（手動）計算用'!F65,"")</f>
        <v>928.22183741806248</v>
      </c>
      <c r="E67" s="388">
        <f>IFERROR('b（手動）計算用'!J65,"")</f>
        <v>0.84688740074959401</v>
      </c>
      <c r="F67" s="386">
        <f>IFERROR('b（手動）計算用'!H65,"")</f>
        <v>786.09937920999516</v>
      </c>
      <c r="G67" s="388">
        <f>IFERROR('b（手動）計算用'!K65,"")</f>
        <v>0.85</v>
      </c>
      <c r="H67" s="387">
        <f>IFERROR('b（手動）計算用'!L65,"")</f>
        <v>0</v>
      </c>
      <c r="I67" s="389">
        <f>IF(A67&gt;$G$3,"",IF(A67&lt;$F$3,"",IFERROR('b（手動）計算用'!M65,0)))</f>
        <v>0</v>
      </c>
      <c r="J67" s="386">
        <f>IFERROR('b（手動）計算用'!R65,"")</f>
        <v>786.09937920999516</v>
      </c>
      <c r="K67" s="387">
        <f>IFERROR('b（手動）計算用'!Q65,"")</f>
        <v>928.22183741806248</v>
      </c>
      <c r="L67" s="388">
        <f>IFERROR('b（手動）計算用'!T65,"")</f>
        <v>0.85848477452072958</v>
      </c>
    </row>
    <row r="68" spans="1:12" ht="13.5" customHeight="1">
      <c r="A68" s="385">
        <v>71</v>
      </c>
      <c r="B68" s="386">
        <f>IFERROR('b（手動）計算用'!G66,"")</f>
        <v>25.134970711804797</v>
      </c>
      <c r="C68" s="386">
        <f>IFERROR('b（手動）計算用'!I66,"")</f>
        <v>29.612691069090776</v>
      </c>
      <c r="D68" s="387">
        <f>IFERROR('b（手動）計算用'!F66,"")</f>
        <v>928.22183741806248</v>
      </c>
      <c r="E68" s="388">
        <f>IFERROR('b（手動）計算用'!J66,"")</f>
        <v>0.85808166032196043</v>
      </c>
      <c r="F68" s="386">
        <f>IFERROR('b（手動）計算用'!H66,"")</f>
        <v>796.49013539879184</v>
      </c>
      <c r="G68" s="388">
        <f>IFERROR('b（手動）計算用'!K66,"")</f>
        <v>0.86</v>
      </c>
      <c r="H68" s="387">
        <f>IFERROR('b（手動）計算用'!L66,"")</f>
        <v>0</v>
      </c>
      <c r="I68" s="389">
        <f>IF(A68&gt;$G$3,"",IF(A68&lt;$F$3,"",IFERROR('b（手動）計算用'!M66,0)))</f>
        <v>0</v>
      </c>
      <c r="J68" s="386">
        <f>IFERROR('b（手動）計算用'!R66,"")</f>
        <v>796.49013539879184</v>
      </c>
      <c r="K68" s="387">
        <f>IFERROR('b（手動）計算用'!Q66,"")</f>
        <v>928.22183741806248</v>
      </c>
      <c r="L68" s="388">
        <f>IFERROR('b（手動）計算用'!T66,"")</f>
        <v>0.86135278282860428</v>
      </c>
    </row>
    <row r="69" spans="1:12" ht="13.5" customHeight="1">
      <c r="A69" s="385">
        <v>72</v>
      </c>
      <c r="B69" s="386">
        <f>IFERROR('b（手動）計算用'!G67,"")</f>
        <v>25.303217767191139</v>
      </c>
      <c r="C69" s="386">
        <f>IFERROR('b（手動）計算用'!I67,"")</f>
        <v>29.706434038442588</v>
      </c>
      <c r="D69" s="387">
        <f>IFERROR('b（手動）計算用'!F67,"")</f>
        <v>928.22183741806248</v>
      </c>
      <c r="E69" s="388">
        <f>IFERROR('b（手動）計算用'!J67,"")</f>
        <v>0.86913505219151366</v>
      </c>
      <c r="F69" s="386">
        <f>IFERROR('b（手動）計算用'!H67,"")</f>
        <v>806.75013510965039</v>
      </c>
      <c r="G69" s="388">
        <f>IFERROR('b（手動）計算用'!K67,"")</f>
        <v>0.86</v>
      </c>
      <c r="H69" s="387">
        <f>IFERROR('b（手動）計算用'!L67,"")</f>
        <v>0</v>
      </c>
      <c r="I69" s="389">
        <f>IF(A69&gt;$G$3,"",IF(A69&lt;$F$3,"",IFERROR('b（手動）計算用'!M67,0)))</f>
        <v>0</v>
      </c>
      <c r="J69" s="386">
        <f>IFERROR('b（手動）計算用'!R67,"")</f>
        <v>806.75013510965039</v>
      </c>
      <c r="K69" s="387">
        <f>IFERROR('b（手動）計算用'!Q67,"")</f>
        <v>928.22183741806248</v>
      </c>
      <c r="L69" s="388">
        <f>IFERROR('b（手動）計算用'!T67,"")</f>
        <v>0.86414503428940026</v>
      </c>
    </row>
    <row r="70" spans="1:12" ht="13.5" customHeight="1">
      <c r="A70" s="385">
        <v>73</v>
      </c>
      <c r="B70" s="386">
        <f>IFERROR('b（手動）計算用'!G68,"")</f>
        <v>25.468559580319468</v>
      </c>
      <c r="C70" s="386">
        <f>IFERROR('b（手動）計算用'!I68,"")</f>
        <v>29.797949790029755</v>
      </c>
      <c r="D70" s="387">
        <f>IFERROR('b（手動）計算用'!F68,"")</f>
        <v>928.22183741806248</v>
      </c>
      <c r="E70" s="388">
        <f>IFERROR('b（手動）計算用'!J68,"")</f>
        <v>0.88004744764136966</v>
      </c>
      <c r="F70" s="386">
        <f>IFERROR('b（手動）計算用'!H68,"")</f>
        <v>816.87925886474829</v>
      </c>
      <c r="G70" s="388">
        <f>IFERROR('b（手動）計算用'!K68,"")</f>
        <v>0.86</v>
      </c>
      <c r="H70" s="387">
        <f>IFERROR('b（手動）計算用'!L68,"")</f>
        <v>0</v>
      </c>
      <c r="I70" s="389">
        <f>IF(A70&gt;$G$3,"",IF(A70&lt;$F$3,"",IFERROR('b（手動）計算用'!M68,0)))</f>
        <v>0</v>
      </c>
      <c r="J70" s="386">
        <f>IFERROR('b（手動）計算用'!R68,"")</f>
        <v>816.87925886474829</v>
      </c>
      <c r="K70" s="387">
        <f>IFERROR('b（手動）計算用'!Q68,"")</f>
        <v>928.22183741806248</v>
      </c>
      <c r="L70" s="388">
        <f>IFERROR('b（手動）計算用'!T68,"")</f>
        <v>0.86686391270536978</v>
      </c>
    </row>
    <row r="71" spans="1:12" ht="13.5" customHeight="1">
      <c r="A71" s="385">
        <v>74</v>
      </c>
      <c r="B71" s="386">
        <f>IFERROR('b（手動）計算用'!G69,"")</f>
        <v>25.631038839011826</v>
      </c>
      <c r="C71" s="386">
        <f>IFERROR('b（手動）計算用'!I69,"")</f>
        <v>29.88730022395697</v>
      </c>
      <c r="D71" s="387">
        <f>IFERROR('b（手動）計算用'!F69,"")</f>
        <v>928.22183741806248</v>
      </c>
      <c r="E71" s="388">
        <f>IFERROR('b（手動）計算用'!J69,"")</f>
        <v>0.89081880702595184</v>
      </c>
      <c r="F71" s="386">
        <f>IFERROR('b（手動）計算用'!H69,"")</f>
        <v>826.8774698641954</v>
      </c>
      <c r="G71" s="388">
        <f>IFERROR('b（手動）計算用'!K69,"")</f>
        <v>0.86</v>
      </c>
      <c r="H71" s="387">
        <f>IFERROR('b（手動）計算用'!L69,"")</f>
        <v>0</v>
      </c>
      <c r="I71" s="389">
        <f>IF(A71&gt;$G$3,"",IF(A71&lt;$F$3,"",IFERROR('b（手動）計算用'!M69,0)))</f>
        <v>0</v>
      </c>
      <c r="J71" s="386">
        <f>IFERROR('b（手動）計算用'!R69,"")</f>
        <v>826.8774698641954</v>
      </c>
      <c r="K71" s="387">
        <f>IFERROR('b（手動）計算用'!Q69,"")</f>
        <v>928.22183741806248</v>
      </c>
      <c r="L71" s="388">
        <f>IFERROR('b（手動）計算用'!T69,"")</f>
        <v>0.86951170700907998</v>
      </c>
    </row>
    <row r="72" spans="1:12" ht="13.5" customHeight="1">
      <c r="A72" s="385">
        <v>75</v>
      </c>
      <c r="B72" s="386">
        <f>IFERROR('b（手動）計算用'!G70,"")</f>
        <v>25.790697623631363</v>
      </c>
      <c r="C72" s="386">
        <f>IFERROR('b（手動）計算用'!I70,"")</f>
        <v>29.974544964833569</v>
      </c>
      <c r="D72" s="387">
        <f>IFERROR('b（手動）計算用'!F70,"")</f>
        <v>928.22183741806248</v>
      </c>
      <c r="E72" s="388">
        <f>IFERROR('b（手動）計算用'!J70,"")</f>
        <v>0.90144917573330596</v>
      </c>
      <c r="F72" s="386">
        <f>IFERROR('b（手動）計算用'!H70,"")</f>
        <v>836.74481023816713</v>
      </c>
      <c r="G72" s="388">
        <f>IFERROR('b（手動）計算用'!K70,"")</f>
        <v>0.87</v>
      </c>
      <c r="H72" s="387">
        <f>IFERROR('b（手動）計算用'!L70,"")</f>
        <v>0</v>
      </c>
      <c r="I72" s="389">
        <f>IF(A72&gt;$G$3,"",IF(A72&lt;$F$3,"",IFERROR('b（手動）計算用'!M70,0)))</f>
        <v>0</v>
      </c>
      <c r="J72" s="386">
        <f>IFERROR('b（手動）計算用'!R70,"")</f>
        <v>836.74481023816713</v>
      </c>
      <c r="K72" s="387">
        <f>IFERROR('b（手動）計算用'!Q70,"")</f>
        <v>928.22183741806248</v>
      </c>
      <c r="L72" s="388">
        <f>IFERROR('b（手動）計算用'!T70,"")</f>
        <v>0.87209061601469307</v>
      </c>
    </row>
    <row r="73" spans="1:12" ht="13.5" customHeight="1">
      <c r="A73" s="385">
        <v>76</v>
      </c>
      <c r="B73" s="386">
        <f>IFERROR('b（手動）計算用'!G71,"")</f>
        <v>25.947577430675342</v>
      </c>
      <c r="C73" s="386">
        <f>IFERROR('b（手動）計算用'!I71,"")</f>
        <v>30.059741475842777</v>
      </c>
      <c r="D73" s="387">
        <f>IFERROR('b（手動）計算用'!F71,"")</f>
        <v>928.22183741806248</v>
      </c>
      <c r="E73" s="388">
        <f>IFERROR('b（手動）計算用'!J71,"")</f>
        <v>0.91193868035317727</v>
      </c>
      <c r="F73" s="386">
        <f>IFERROR('b（手動）計算用'!H71,"")</f>
        <v>846.48139749002939</v>
      </c>
      <c r="G73" s="388">
        <f>IFERROR('b（手動）計算用'!K71,"")</f>
        <v>0.87</v>
      </c>
      <c r="H73" s="387">
        <f>IFERROR('b（手動）計算用'!L71,"")</f>
        <v>0</v>
      </c>
      <c r="I73" s="389">
        <f>IF(A73&gt;$G$3,"",IF(A73&lt;$F$3,"",IFERROR('b（手動）計算用'!M71,0)))</f>
        <v>0</v>
      </c>
      <c r="J73" s="386">
        <f>IFERROR('b（手動）計算用'!R71,"")</f>
        <v>846.48139749002939</v>
      </c>
      <c r="K73" s="387">
        <f>IFERROR('b（手動）計算用'!Q71,"")</f>
        <v>928.22183741806248</v>
      </c>
      <c r="L73" s="388">
        <f>IFERROR('b（手動）計算用'!T71,"")</f>
        <v>0.87460275289440148</v>
      </c>
    </row>
    <row r="74" spans="1:12" ht="13.5" customHeight="1">
      <c r="A74" s="385">
        <v>77</v>
      </c>
      <c r="B74" s="386">
        <f>IFERROR('b（手動）計算用'!G72,"")</f>
        <v>26.101719195036921</v>
      </c>
      <c r="C74" s="386">
        <f>IFERROR('b（手動）計算用'!I72,"")</f>
        <v>30.142945165961404</v>
      </c>
      <c r="D74" s="387">
        <f>IFERROR('b（手動）計算用'!F72,"")</f>
        <v>928.22183741806248</v>
      </c>
      <c r="E74" s="388">
        <f>IFERROR('b（手動）計算用'!J72,"")</f>
        <v>0.92228752503295253</v>
      </c>
      <c r="F74" s="386">
        <f>IFERROR('b（手動）計算用'!H72,"")</f>
        <v>856.08742111384447</v>
      </c>
      <c r="G74" s="388">
        <f>IFERROR('b（手動）計算用'!K72,"")</f>
        <v>0.87</v>
      </c>
      <c r="H74" s="387">
        <f>IFERROR('b（手動）計算用'!L72,"")</f>
        <v>0</v>
      </c>
      <c r="I74" s="389">
        <f>IF(A74&gt;$G$3,"",IF(A74&lt;$F$3,"",IFERROR('b（手動）計算用'!M72,0)))</f>
        <v>0</v>
      </c>
      <c r="J74" s="386">
        <f>IFERROR('b（手動）計算用'!R72,"")</f>
        <v>856.08742111384447</v>
      </c>
      <c r="K74" s="387">
        <f>IFERROR('b（手動）計算用'!Q72,"")</f>
        <v>928.22183741806248</v>
      </c>
      <c r="L74" s="388">
        <f>IFERROR('b（手動）計算用'!T72,"")</f>
        <v>0.87705014939687964</v>
      </c>
    </row>
    <row r="75" spans="1:12" ht="13.5" customHeight="1">
      <c r="A75" s="385">
        <v>78</v>
      </c>
      <c r="B75" s="386">
        <f>IFERROR('b（手動）計算用'!G73,"")</f>
        <v>26.253163310951148</v>
      </c>
      <c r="C75" s="386">
        <f>IFERROR('b（手動）計算用'!I73,"")</f>
        <v>30.224209490771891</v>
      </c>
      <c r="D75" s="387">
        <f>IFERROR('b（手動）計算用'!F73,"")</f>
        <v>928.22183741806248</v>
      </c>
      <c r="E75" s="388">
        <f>IFERROR('b（手動）計算用'!J73,"")</f>
        <v>0.93249598800507205</v>
      </c>
      <c r="F75" s="386">
        <f>IFERROR('b（手動）計算用'!H73,"")</f>
        <v>865.56313937103948</v>
      </c>
      <c r="G75" s="388">
        <f>IFERROR('b（手動）計算用'!K73,"")</f>
        <v>0.87</v>
      </c>
      <c r="H75" s="387">
        <f>IFERROR('b（手動）計算用'!L73,"")</f>
        <v>0</v>
      </c>
      <c r="I75" s="389">
        <f>IF(A75&gt;$G$3,"",IF(A75&lt;$F$3,"",IFERROR('b（手動）計算用'!M73,0)))</f>
        <v>0</v>
      </c>
      <c r="J75" s="386">
        <f>IFERROR('b（手動）計算用'!R73,"")</f>
        <v>865.56313937103948</v>
      </c>
      <c r="K75" s="387">
        <f>IFERROR('b（手動）計算用'!Q73,"")</f>
        <v>928.22183741806248</v>
      </c>
      <c r="L75" s="388">
        <f>IFERROR('b（手動）計算用'!T73,"")</f>
        <v>0.87943475982355923</v>
      </c>
    </row>
    <row r="76" spans="1:12" ht="13.5" customHeight="1">
      <c r="A76" s="385">
        <v>79</v>
      </c>
      <c r="B76" s="386">
        <f>IFERROR('b（手動）計算用'!G74,"")</f>
        <v>26.401949651644856</v>
      </c>
      <c r="C76" s="386">
        <f>IFERROR('b（手動）計算用'!I74,"")</f>
        <v>30.303586047277314</v>
      </c>
      <c r="D76" s="387">
        <f>IFERROR('b（手動）計算用'!F74,"")</f>
        <v>928.22183741806248</v>
      </c>
      <c r="E76" s="388">
        <f>IFERROR('b（手動）計算用'!J74,"")</f>
        <v>0.94256441827092419</v>
      </c>
      <c r="F76" s="386">
        <f>IFERROR('b（手動）計算用'!H74,"")</f>
        <v>874.90887621232446</v>
      </c>
      <c r="G76" s="388">
        <f>IFERROR('b（手動）計算用'!K74,"")</f>
        <v>0.88</v>
      </c>
      <c r="H76" s="387">
        <f>IFERROR('b（手動）計算用'!L74,"")</f>
        <v>0</v>
      </c>
      <c r="I76" s="389">
        <f>IF(A76&gt;$G$3,"",IF(A76&lt;$F$3,"",IFERROR('b（手動）計算用'!M74,0)))</f>
        <v>0</v>
      </c>
      <c r="J76" s="386">
        <f>IFERROR('b（手動）計算用'!R74,"")</f>
        <v>874.90887621232446</v>
      </c>
      <c r="K76" s="387">
        <f>IFERROR('b（手動）計算用'!Q74,"")</f>
        <v>928.22183741806248</v>
      </c>
      <c r="L76" s="388">
        <f>IFERROR('b（手動）計算用'!T74,"")</f>
        <v>0.88175846477752406</v>
      </c>
    </row>
    <row r="77" spans="1:12" ht="13.5" customHeight="1">
      <c r="A77" s="385">
        <v>80</v>
      </c>
      <c r="B77" s="386">
        <f>IFERROR('b（手動）計算用'!G75,"")</f>
        <v>26.548117587714231</v>
      </c>
      <c r="C77" s="386">
        <f>IFERROR('b（手動）計算用'!I75,"")</f>
        <v>30.381124663102433</v>
      </c>
      <c r="D77" s="387">
        <f>IFERROR('b（手動）計算用'!F75,"")</f>
        <v>928.22183741806248</v>
      </c>
      <c r="E77" s="388">
        <f>IFERROR('b（手動）計算用'!J75,"")</f>
        <v>0.95249323242762873</v>
      </c>
      <c r="F77" s="386">
        <f>IFERROR('b（手動）計算用'!H75,"")</f>
        <v>884.12501833224314</v>
      </c>
      <c r="G77" s="388">
        <f>IFERROR('b（手動）計算用'!K75,"")</f>
        <v>0.88</v>
      </c>
      <c r="H77" s="387">
        <f>IFERROR('b（手動）計算用'!L75,"")</f>
        <v>0</v>
      </c>
      <c r="I77" s="389">
        <f>IF(A77&gt;$G$3,"",IF(A77&lt;$F$3,"",IFERROR('b（手動）計算用'!M75,0)))</f>
        <v>0</v>
      </c>
      <c r="J77" s="386">
        <f>IFERROR('b（手動）計算用'!R75,"")</f>
        <v>884.12501833224314</v>
      </c>
      <c r="K77" s="387">
        <f>IFERROR('b（手動）計算用'!Q75,"")</f>
        <v>928.22183741806248</v>
      </c>
      <c r="L77" s="388">
        <f>IFERROR('b（手動）計算用'!T75,"")</f>
        <v>0.88402307469890928</v>
      </c>
    </row>
    <row r="78" spans="1:12" ht="13.5" customHeight="1">
      <c r="A78" s="385">
        <v>81</v>
      </c>
      <c r="B78" s="386">
        <f>IFERROR('b（手動）計算用'!G76,"")</f>
        <v>26.691706004257707</v>
      </c>
      <c r="C78" s="386">
        <f>IFERROR('b（手動）計算用'!I76,"")</f>
        <v>30.45687348043657</v>
      </c>
      <c r="D78" s="387">
        <f>IFERROR('b（手動）計算用'!F76,"")</f>
        <v>928.22183741806248</v>
      </c>
      <c r="E78" s="388">
        <f>IFERROR('b（手動）計算用'!J76,"")</f>
        <v>0.96228291162529589</v>
      </c>
      <c r="F78" s="386">
        <f>IFERROR('b（手動）計算用'!H76,"")</f>
        <v>893.21201234483522</v>
      </c>
      <c r="G78" s="388">
        <f>IFERROR('b（手動）計算用'!K76,"")</f>
        <v>0.88</v>
      </c>
      <c r="H78" s="387">
        <f>IFERROR('b（手動）計算用'!L76,"")</f>
        <v>0</v>
      </c>
      <c r="I78" s="389">
        <f>IF(A78&gt;$G$3,"",IF(A78&lt;$F$3,"",IFERROR('b（手動）計算用'!M76,0)))</f>
        <v>0</v>
      </c>
      <c r="J78" s="386">
        <f>IFERROR('b（手動）計算用'!R76,"")</f>
        <v>893.21201234483522</v>
      </c>
      <c r="K78" s="387">
        <f>IFERROR('b（手動）計算用'!Q76,"")</f>
        <v>928.22183741806248</v>
      </c>
      <c r="L78" s="388">
        <f>IFERROR('b（手動）計算用'!T76,"")</f>
        <v>0.88623033319980649</v>
      </c>
    </row>
    <row r="79" spans="1:12" ht="13.5" customHeight="1">
      <c r="A79" s="385">
        <v>82</v>
      </c>
      <c r="B79" s="386">
        <f>IFERROR('b（手動）計算用'!G77,"")</f>
        <v>26.832753316795277</v>
      </c>
      <c r="C79" s="386">
        <f>IFERROR('b（手動）計算用'!I77,"")</f>
        <v>30.530879035051477</v>
      </c>
      <c r="D79" s="387">
        <f>IFERROR('b（手動）計算用'!F77,"")</f>
        <v>928.22183741806248</v>
      </c>
      <c r="E79" s="388">
        <f>IFERROR('b（手動）計算用'!J77,"")</f>
        <v>0.97193399864363572</v>
      </c>
      <c r="F79" s="386">
        <f>IFERROR('b（手動）計算用'!H77,"")</f>
        <v>902.17036207008016</v>
      </c>
      <c r="G79" s="388">
        <f>IFERROR('b（手動）計算用'!K77,"")</f>
        <v>0.88</v>
      </c>
      <c r="H79" s="387">
        <f>IFERROR('b（手動）計算用'!L77,"")</f>
        <v>0</v>
      </c>
      <c r="I79" s="389">
        <f>IF(A79&gt;$G$3,"",IF(A79&lt;$F$3,"",IFERROR('b（手動）計算用'!M77,0)))</f>
        <v>0</v>
      </c>
      <c r="J79" s="386">
        <f>IFERROR('b（手動）計算用'!R77,"")</f>
        <v>902.17036207008016</v>
      </c>
      <c r="K79" s="387">
        <f>IFERROR('b（手動）計算用'!Q77,"")</f>
        <v>928.22183741806248</v>
      </c>
      <c r="L79" s="388">
        <f>IFERROR('b（手動）計算用'!T77,"")</f>
        <v>0.88838192021087825</v>
      </c>
    </row>
    <row r="80" spans="1:12" ht="13.5" customHeight="1">
      <c r="A80" s="385">
        <v>83</v>
      </c>
      <c r="B80" s="386">
        <f>IFERROR('b（手動）計算用'!G78,"")</f>
        <v>26.971297486008631</v>
      </c>
      <c r="C80" s="386">
        <f>IFERROR('b（手動）計算用'!I78,"")</f>
        <v>30.603186330703789</v>
      </c>
      <c r="D80" s="387">
        <f>IFERROR('b（手動）計算用'!F78,"")</f>
        <v>928.22183741806248</v>
      </c>
      <c r="E80" s="388">
        <f>IFERROR('b（手動）計算用'!J78,"")</f>
        <v>0.98144709507779937</v>
      </c>
      <c r="F80" s="386">
        <f>IFERROR('b（手動）計算用'!H78,"")</f>
        <v>911.00062592173481</v>
      </c>
      <c r="G80" s="388">
        <f>IFERROR('b（手動）計算用'!K78,"")</f>
        <v>0.89</v>
      </c>
      <c r="H80" s="387">
        <f>IFERROR('b（手動）計算用'!L78,"")</f>
        <v>0</v>
      </c>
      <c r="I80" s="389">
        <f>IF(A80&gt;$G$3,"",IF(A80&lt;$F$3,"",IFERROR('b（手動）計算用'!M78,0)))</f>
        <v>0</v>
      </c>
      <c r="J80" s="386">
        <f>IFERROR('b（手動）計算用'!R78,"")</f>
        <v>911.00062592173481</v>
      </c>
      <c r="K80" s="387">
        <f>IFERROR('b（手動）計算用'!Q78,"")</f>
        <v>928.22183741806248</v>
      </c>
      <c r="L80" s="388">
        <f>IFERROR('b（手動）計算用'!T78,"")</f>
        <v>0.89047945495110792</v>
      </c>
    </row>
    <row r="81" spans="1:12" ht="13.5" customHeight="1">
      <c r="A81" s="385">
        <v>84</v>
      </c>
      <c r="B81" s="386">
        <f>IFERROR('b（手動）計算用'!G79,"")</f>
        <v>27.107376031339449</v>
      </c>
      <c r="C81" s="386">
        <f>IFERROR('b（手動）計算用'!I79,"")</f>
        <v>30.673838909212268</v>
      </c>
      <c r="D81" s="387">
        <f>IFERROR('b（手動）計算用'!F79,"")</f>
        <v>928.22183741806248</v>
      </c>
      <c r="E81" s="388">
        <f>IFERROR('b（手動）計算用'!J79,"")</f>
        <v>0.9908228586244523</v>
      </c>
      <c r="F81" s="386">
        <f>IFERROR('b（手動）計算用'!H79,"")</f>
        <v>919.70341438820628</v>
      </c>
      <c r="G81" s="388">
        <f>IFERROR('b（手動）計算用'!K79,"")</f>
        <v>0.89</v>
      </c>
      <c r="H81" s="387">
        <f>IFERROR('b（手動）計算用'!L79,"")</f>
        <v>0</v>
      </c>
      <c r="I81" s="389">
        <f>IF(A81&gt;$G$3,"",IF(A81&lt;$F$3,"",IFERROR('b（手動）計算用'!M79,0)))</f>
        <v>0</v>
      </c>
      <c r="J81" s="386">
        <f>IFERROR('b（手動）計算用'!R79,"")</f>
        <v>919.70341438820628</v>
      </c>
      <c r="K81" s="387">
        <f>IFERROR('b（手動）計算用'!Q79,"")</f>
        <v>928.22183741806248</v>
      </c>
      <c r="L81" s="388">
        <f>IFERROR('b（手動）計算用'!T79,"")</f>
        <v>0.89252449873142026</v>
      </c>
    </row>
    <row r="82" spans="1:12" ht="13.5" customHeight="1">
      <c r="A82" s="385">
        <v>85</v>
      </c>
      <c r="B82" s="386">
        <f>IFERROR('b（手動）計算用'!G80,"")</f>
        <v>27.241026043485697</v>
      </c>
      <c r="C82" s="386">
        <f>IFERROR('b（手動）計算用'!I80,"")</f>
        <v>30.742878916480471</v>
      </c>
      <c r="D82" s="387">
        <f>IFERROR('b（手動）計算用'!F80,"")</f>
        <v>928.22183741806248</v>
      </c>
      <c r="E82" s="388">
        <f>IFERROR('b（手動）計算用'!J80,"")</f>
        <v>1.0000620004599832</v>
      </c>
      <c r="F82" s="386">
        <f>IFERROR('b（手動）計算用'!H80,"")</f>
        <v>928.27938759894892</v>
      </c>
      <c r="G82" s="388">
        <f>IFERROR('b（手動）計算用'!K80,"")</f>
        <v>0.89</v>
      </c>
      <c r="H82" s="387">
        <f>IFERROR('b（手動）計算用'!L80,"")</f>
        <v>0</v>
      </c>
      <c r="I82" s="389">
        <f>IF(A82&gt;$G$3,"",IF(A82&lt;$F$3,"",IFERROR('b（手動）計算用'!M80,0)))</f>
        <v>0</v>
      </c>
      <c r="J82" s="386">
        <f>IFERROR('b（手動）計算用'!R80,"")</f>
        <v>928.27938759894892</v>
      </c>
      <c r="K82" s="387">
        <f>IFERROR('b（手動）計算用'!Q80,"")</f>
        <v>928.22183741806248</v>
      </c>
      <c r="L82" s="388">
        <f>IFERROR('b（手動）計算用'!T80,"")</f>
        <v>0.89451855760222487</v>
      </c>
    </row>
    <row r="83" spans="1:12" ht="13.5" customHeight="1">
      <c r="A83" s="385">
        <v>86</v>
      </c>
      <c r="B83" s="386">
        <f>IFERROR('b（手動）計算用'!G81,"")</f>
        <v>27.372284195838215</v>
      </c>
      <c r="C83" s="386">
        <f>IFERROR('b（手動）計算用'!I81,"")</f>
        <v>30.810347164718188</v>
      </c>
      <c r="D83" s="387">
        <f>IFERROR('b（手動）計算用'!F81,"")</f>
        <v>928.22183741806248</v>
      </c>
      <c r="E83" s="388">
        <f>IFERROR('b（手動）計算用'!J81,"")</f>
        <v>1.0091652827036897</v>
      </c>
      <c r="F83" s="386">
        <f>IFERROR('b（手動）計算用'!H81,"")</f>
        <v>936.72925296973722</v>
      </c>
      <c r="G83" s="388">
        <f>IFERROR('b（手動）計算用'!K81,"")</f>
        <v>0.89</v>
      </c>
      <c r="H83" s="387">
        <f>IFERROR('b（手動）計算用'!L81,"")</f>
        <v>0</v>
      </c>
      <c r="I83" s="389">
        <f>IF(A83&gt;$G$3,"",IF(A83&lt;$F$3,"",IFERROR('b（手動）計算用'!M81,0)))</f>
        <v>0</v>
      </c>
      <c r="J83" s="386">
        <f>IFERROR('b（手動）計算用'!R81,"")</f>
        <v>936.72925296973722</v>
      </c>
      <c r="K83" s="387">
        <f>IFERROR('b（手動）計算用'!Q81,"")</f>
        <v>928.22183741806248</v>
      </c>
      <c r="L83" s="388">
        <f>IFERROR('b（手動）計算用'!T81,"")</f>
        <v>0.89646308485433035</v>
      </c>
    </row>
    <row r="84" spans="1:12" ht="13.5" customHeight="1">
      <c r="A84" s="385">
        <v>87</v>
      </c>
      <c r="B84" s="386">
        <f>IFERROR('b（手動）計算用'!G82,"")</f>
        <v>27.501186754901767</v>
      </c>
      <c r="C84" s="386">
        <f>IFERROR('b（手動）計算用'!I82,"")</f>
        <v>30.87628319109869</v>
      </c>
      <c r="D84" s="387">
        <f>IFERROR('b（手動）計算用'!F82,"")</f>
        <v>928.22183741806248</v>
      </c>
      <c r="E84" s="388">
        <f>IFERROR('b（手動）計算用'!J82,"")</f>
        <v>1.0181335159595748</v>
      </c>
      <c r="F84" s="386">
        <f>IFERROR('b（手動）計算用'!H82,"")</f>
        <v>945.05376292090875</v>
      </c>
      <c r="G84" s="388">
        <f>IFERROR('b（手動）計算用'!K82,"")</f>
        <v>0.89</v>
      </c>
      <c r="H84" s="387">
        <f>IFERROR('b（手動）計算用'!L82,"")</f>
        <v>0</v>
      </c>
      <c r="I84" s="389">
        <f>IF(A84&gt;$G$3,"",IF(A84&lt;$F$3,"",IFERROR('b（手動）計算用'!M82,0)))</f>
        <v>0</v>
      </c>
      <c r="J84" s="386">
        <f>IFERROR('b（手動）計算用'!R82,"")</f>
        <v>945.05376292090875</v>
      </c>
      <c r="K84" s="387">
        <f>IFERROR('b（手動）計算用'!Q82,"")</f>
        <v>928.22183741806248</v>
      </c>
      <c r="L84" s="388">
        <f>IFERROR('b（手動）計算用'!T82,"")</f>
        <v>0.89835948338207672</v>
      </c>
    </row>
    <row r="85" spans="1:12" ht="13.5" customHeight="1">
      <c r="A85" s="385">
        <v>88</v>
      </c>
      <c r="B85" s="386">
        <f>IFERROR('b（手動）計算用'!G83,"")</f>
        <v>27.627769589746261</v>
      </c>
      <c r="C85" s="386">
        <f>IFERROR('b（手動）計算用'!I83,"")</f>
        <v>30.940725313073635</v>
      </c>
      <c r="D85" s="387">
        <f>IFERROR('b（手動）計算用'!F83,"")</f>
        <v>928.22183741806248</v>
      </c>
      <c r="E85" s="388">
        <f>IFERROR('b（手動）計算用'!J83,"")</f>
        <v>1.026967556931172</v>
      </c>
      <c r="F85" s="386">
        <f>IFERROR('b（手動）計算用'!H83,"")</f>
        <v>953.25371266339118</v>
      </c>
      <c r="G85" s="388">
        <f>IFERROR('b（手動）計算用'!K83,"")</f>
        <v>0.9</v>
      </c>
      <c r="H85" s="387">
        <f>IFERROR('b（手動）計算用'!L83,"")</f>
        <v>0</v>
      </c>
      <c r="I85" s="389">
        <f>IF(A85&gt;$G$3,"",IF(A85&lt;$F$3,"",IFERROR('b（手動）計算用'!M83,0)))</f>
        <v>0</v>
      </c>
      <c r="J85" s="386">
        <f>IFERROR('b（手動）計算用'!R83,"")</f>
        <v>953.25371266339118</v>
      </c>
      <c r="K85" s="387">
        <f>IFERROR('b（手動）計算用'!Q83,"")</f>
        <v>928.22183741806248</v>
      </c>
      <c r="L85" s="388">
        <f>IFERROR('b（手動）計算用'!T83,"")</f>
        <v>0.90020910791700015</v>
      </c>
    </row>
    <row r="86" spans="1:12" ht="13.5" customHeight="1">
      <c r="A86" s="385">
        <v>89</v>
      </c>
      <c r="B86" s="386">
        <f>IFERROR('b（手動）計算用'!G84,"")</f>
        <v>27.752068180535485</v>
      </c>
      <c r="C86" s="386">
        <f>IFERROR('b（手動）計算用'!I84,"")</f>
        <v>31.003710680553496</v>
      </c>
      <c r="D86" s="387">
        <f>IFERROR('b（手動）計算用'!F84,"")</f>
        <v>928.22183741806248</v>
      </c>
      <c r="E86" s="388">
        <f>IFERROR('b（手動）計算用'!J84,"")</f>
        <v>1.035668306104498</v>
      </c>
      <c r="F86" s="386">
        <f>IFERROR('b（手動）計算用'!H84,"")</f>
        <v>961.32993804796956</v>
      </c>
      <c r="G86" s="388">
        <f>IFERROR('b（手動）計算用'!K84,"")</f>
        <v>0.9</v>
      </c>
      <c r="H86" s="387">
        <f>IFERROR('b（手動）計算用'!L84,"")</f>
        <v>0</v>
      </c>
      <c r="I86" s="389">
        <f>IF(A86&gt;$G$3,"",IF(A86&lt;$F$3,"",IFERROR('b（手動）計算用'!M84,0)))</f>
        <v>0</v>
      </c>
      <c r="J86" s="386">
        <f>IFERROR('b（手動）計算用'!R84,"")</f>
        <v>961.32993804796956</v>
      </c>
      <c r="K86" s="387">
        <f>IFERROR('b（手動）計算用'!Q84,"")</f>
        <v>928.22183741806248</v>
      </c>
      <c r="L86" s="388">
        <f>IFERROR('b（手動）計算用'!T84,"")</f>
        <v>0.90201326713983332</v>
      </c>
    </row>
    <row r="87" spans="1:12" ht="13.5" customHeight="1">
      <c r="A87" s="385">
        <v>90</v>
      </c>
      <c r="B87" s="386">
        <f>IFERROR('b（手動）計算用'!G85,"")</f>
        <v>27.87411762618132</v>
      </c>
      <c r="C87" s="386">
        <f>IFERROR('b（手動）計算用'!I85,"")</f>
        <v>31.065275325148477</v>
      </c>
      <c r="D87" s="387">
        <f>IFERROR('b（手動）計算用'!F85,"")</f>
        <v>928.22183741806248</v>
      </c>
      <c r="E87" s="388">
        <f>IFERROR('b（手動）計算用'!J85,"")</f>
        <v>1.0442367054949016</v>
      </c>
      <c r="F87" s="386">
        <f>IFERROR('b（手動）計算用'!H85,"")</f>
        <v>969.28331347386165</v>
      </c>
      <c r="G87" s="388">
        <f>IFERROR('b（手動）計算用'!K85,"")</f>
        <v>0.9</v>
      </c>
      <c r="H87" s="387">
        <f>IFERROR('b（手動）計算用'!L85,"")</f>
        <v>0</v>
      </c>
      <c r="I87" s="389">
        <f>IF(A87&gt;$G$3,"",IF(A87&lt;$F$3,"",IFERROR('b（手動）計算用'!M85,0)))</f>
        <v>0</v>
      </c>
      <c r="J87" s="386">
        <f>IFERROR('b（手動）計算用'!R85,"")</f>
        <v>969.28331347386165</v>
      </c>
      <c r="K87" s="387">
        <f>IFERROR('b（手動）計算用'!Q85,"")</f>
        <v>928.22183741806248</v>
      </c>
      <c r="L87" s="388">
        <f>IFERROR('b（手動）計算用'!T85,"")</f>
        <v>0.9037732256781551</v>
      </c>
    </row>
    <row r="88" spans="1:12" ht="13.5" customHeight="1">
      <c r="A88" s="385">
        <v>91</v>
      </c>
      <c r="B88" s="386">
        <f>IFERROR('b（手動）計算用'!G86,"")</f>
        <v>27.993952651172499</v>
      </c>
      <c r="C88" s="386">
        <f>IFERROR('b（手動）計算用'!I86,"")</f>
        <v>31.125454206652257</v>
      </c>
      <c r="D88" s="387">
        <f>IFERROR('b（手動）計算用'!F86,"")</f>
        <v>928.22183741806248</v>
      </c>
      <c r="E88" s="388">
        <f>IFERROR('b（手動）計算用'!J86,"")</f>
        <v>1.0526737364541092</v>
      </c>
      <c r="F88" s="386">
        <f>IFERROR('b（手動）計算用'!H86,"")</f>
        <v>977.11474985317045</v>
      </c>
      <c r="G88" s="388">
        <f>IFERROR('b（手動）計算用'!K86,"")</f>
        <v>0.9</v>
      </c>
      <c r="H88" s="387">
        <f>IFERROR('b（手動）計算用'!L86,"")</f>
        <v>0</v>
      </c>
      <c r="I88" s="389">
        <f>IF(A88&gt;$G$3,"",IF(A88&lt;$F$3,"",IFERROR('b（手動）計算用'!M86,0)))</f>
        <v>0</v>
      </c>
      <c r="J88" s="386">
        <f>IFERROR('b（手動）計算用'!R86,"")</f>
        <v>977.11474985317045</v>
      </c>
      <c r="K88" s="387">
        <f>IFERROR('b（手動）計算用'!Q86,"")</f>
        <v>928.22183741806248</v>
      </c>
      <c r="L88" s="388">
        <f>IFERROR('b（手動）計算用'!T86,"")</f>
        <v>0.90549020599656638</v>
      </c>
    </row>
    <row r="89" spans="1:12" ht="13.5" customHeight="1">
      <c r="A89" s="385">
        <v>92</v>
      </c>
      <c r="B89" s="386">
        <f>IFERROR('b（手動）計算用'!G87,"")</f>
        <v>28.111607611627043</v>
      </c>
      <c r="C89" s="386">
        <f>IFERROR('b（手動）計算用'!I87,"")</f>
        <v>31.18428125693984</v>
      </c>
      <c r="D89" s="387">
        <f>IFERROR('b（手動）計算用'!F87,"")</f>
        <v>928.22183741806248</v>
      </c>
      <c r="E89" s="388">
        <f>IFERROR('b（手動）計算用'!J87,"")</f>
        <v>1.0609804175343402</v>
      </c>
      <c r="F89" s="386">
        <f>IFERROR('b（手動）計算用'!H87,"")</f>
        <v>984.8251926283084</v>
      </c>
      <c r="G89" s="388">
        <f>IFERROR('b（手動）計算用'!K87,"")</f>
        <v>0.9</v>
      </c>
      <c r="H89" s="387">
        <f>IFERROR('b（手動）計算用'!L87,"")</f>
        <v>0</v>
      </c>
      <c r="I89" s="389">
        <f>IF(A89&gt;$G$3,"",IF(A89&lt;$F$3,"",IFERROR('b（手動）計算用'!M87,0)))</f>
        <v>0</v>
      </c>
      <c r="J89" s="386">
        <f>IFERROR('b（手動）計算用'!R87,"")</f>
        <v>984.8251926283084</v>
      </c>
      <c r="K89" s="387">
        <f>IFERROR('b（手動）計算用'!Q87,"")</f>
        <v>928.22183741806248</v>
      </c>
      <c r="L89" s="388">
        <f>IFERROR('b（手動）計算用'!T87,"")</f>
        <v>0.90716539018583853</v>
      </c>
    </row>
    <row r="90" spans="1:12" ht="13.5" customHeight="1">
      <c r="A90" s="385">
        <v>93</v>
      </c>
      <c r="B90" s="386">
        <f>IFERROR('b（手動）計算用'!G88,"")</f>
        <v>28.227116500617985</v>
      </c>
      <c r="C90" s="386">
        <f>IFERROR('b（手動）計算用'!I88,"")</f>
        <v>31.241789421440231</v>
      </c>
      <c r="D90" s="387">
        <f>IFERROR('b（手動）計算用'!F88,"")</f>
        <v>928.22183741806248</v>
      </c>
      <c r="E90" s="388">
        <f>IFERROR('b（手動）計算用'!J88,"")</f>
        <v>1.0691578024068162</v>
      </c>
      <c r="F90" s="386">
        <f>IFERROR('b（手動）計算用'!H88,"")</f>
        <v>992.41561983991278</v>
      </c>
      <c r="G90" s="388">
        <f>IFERROR('b（手動）計算用'!K88,"")</f>
        <v>0.9</v>
      </c>
      <c r="H90" s="387">
        <f>IFERROR('b（手動）計算用'!L88,"")</f>
        <v>0</v>
      </c>
      <c r="I90" s="389">
        <f>IF(A90&gt;$G$3,"",IF(A90&lt;$F$3,"",IFERROR('b（手動）計算用'!M88,0)))</f>
        <v>0</v>
      </c>
      <c r="J90" s="386">
        <f>IFERROR('b（手動）計算用'!R88,"")</f>
        <v>992.41561983991278</v>
      </c>
      <c r="K90" s="387">
        <f>IFERROR('b（手動）計算用'!Q88,"")</f>
        <v>928.22183741806248</v>
      </c>
      <c r="L90" s="388">
        <f>IFERROR('b（手動）計算用'!T88,"")</f>
        <v>0.908799921657089</v>
      </c>
    </row>
    <row r="91" spans="1:12" ht="13.5" customHeight="1">
      <c r="A91" s="385">
        <v>94</v>
      </c>
      <c r="B91" s="386">
        <f>IFERROR('b（手動）計算用'!G89,"")</f>
        <v>28.34051295282157</v>
      </c>
      <c r="C91" s="386">
        <f>IFERROR('b（手動）計算用'!I89,"")</f>
        <v>31.298010698334352</v>
      </c>
      <c r="D91" s="387">
        <f>IFERROR('b（手動）計算用'!F89,"")</f>
        <v>928.22183741806248</v>
      </c>
      <c r="E91" s="388">
        <f>IFERROR('b（手動）計算用'!J89,"")</f>
        <v>1.0772069778324136</v>
      </c>
      <c r="F91" s="386">
        <f>IFERROR('b（手動）計算用'!H89,"")</f>
        <v>999.8870402431611</v>
      </c>
      <c r="G91" s="388">
        <f>IFERROR('b（手動）計算用'!K89,"")</f>
        <v>0.91</v>
      </c>
      <c r="H91" s="387">
        <f>IFERROR('b（手動）計算用'!L89,"")</f>
        <v>0</v>
      </c>
      <c r="I91" s="389">
        <f>IF(A91&gt;$G$3,"",IF(A91&lt;$F$3,"",IFERROR('b（手動）計算用'!M89,0)))</f>
        <v>0</v>
      </c>
      <c r="J91" s="386">
        <f>IFERROR('b（手動）計算用'!R89,"")</f>
        <v>999.8870402431611</v>
      </c>
      <c r="K91" s="387">
        <f>IFERROR('b（手動）計算用'!Q89,"")</f>
        <v>928.22183741806248</v>
      </c>
      <c r="L91" s="388">
        <f>IFERROR('b（手動）計算用'!T89,"")</f>
        <v>0.91039490674667456</v>
      </c>
    </row>
    <row r="92" spans="1:12" ht="13.5" customHeight="1">
      <c r="A92" s="385">
        <v>95</v>
      </c>
      <c r="B92" s="386">
        <f>IFERROR('b（手動）計算用'!G90,"")</f>
        <v>28.451830248537068</v>
      </c>
      <c r="C92" s="386">
        <f>IFERROR('b（手動）計算用'!I90,"")</f>
        <v>31.352976175619716</v>
      </c>
      <c r="D92" s="387">
        <f>IFERROR('b（手動）計算用'!F90,"")</f>
        <v>928.22183741806248</v>
      </c>
      <c r="E92" s="388">
        <f>IFERROR('b（手動）計算用'!J90,"")</f>
        <v>1.0851290616825988</v>
      </c>
      <c r="F92" s="386">
        <f>IFERROR('b（手動）計算用'!H90,"")</f>
        <v>1007.2404914707599</v>
      </c>
      <c r="G92" s="388">
        <f>IFERROR('b（手動）計算用'!K90,"")</f>
        <v>0.91</v>
      </c>
      <c r="H92" s="387">
        <f>IFERROR('b（手動）計算用'!L90,"")</f>
        <v>0</v>
      </c>
      <c r="I92" s="389">
        <f>IF(A92&gt;$G$3,"",IF(A92&lt;$F$3,"",IFERROR('b（手動）計算用'!M90,0)))</f>
        <v>0</v>
      </c>
      <c r="J92" s="386">
        <f>IFERROR('b（手動）計算用'!R90,"")</f>
        <v>1007.2404914707599</v>
      </c>
      <c r="K92" s="387">
        <f>IFERROR('b（手動）計算用'!Q90,"")</f>
        <v>928.22183741806248</v>
      </c>
      <c r="L92" s="388">
        <f>IFERROR('b（手動）計算用'!T90,"")</f>
        <v>0.91195141623712528</v>
      </c>
    </row>
    <row r="93" spans="1:12" ht="13.5" customHeight="1">
      <c r="A93" s="385">
        <v>96</v>
      </c>
      <c r="B93" s="386">
        <f>IFERROR('b（手動）計算用'!G91,"")</f>
        <v>28.561101317126454</v>
      </c>
      <c r="C93" s="386">
        <f>IFERROR('b（手動）計算用'!I91,"")</f>
        <v>31.406716066174152</v>
      </c>
      <c r="D93" s="387">
        <f>IFERROR('b（手動）計算用'!F91,"")</f>
        <v>928.22183741806248</v>
      </c>
      <c r="E93" s="388">
        <f>IFERROR('b（手動）計算用'!J91,"")</f>
        <v>1.0929252010090917</v>
      </c>
      <c r="F93" s="386">
        <f>IFERROR('b（手動）計算用'!H91,"")</f>
        <v>1014.4770382411645</v>
      </c>
      <c r="G93" s="388">
        <f>IFERROR('b（手動）計算用'!K91,"")</f>
        <v>0.91</v>
      </c>
      <c r="H93" s="387">
        <f>IFERROR('b（手動）計算用'!L91,"")</f>
        <v>0</v>
      </c>
      <c r="I93" s="389">
        <f>IF(A93&gt;$G$3,"",IF(A93&lt;$F$3,"",IFERROR('b（手動）計算用'!M91,0)))</f>
        <v>0</v>
      </c>
      <c r="J93" s="386">
        <f>IFERROR('b（手動）計算用'!R91,"")</f>
        <v>1014.4770382411645</v>
      </c>
      <c r="K93" s="387">
        <f>IFERROR('b（手動）計算用'!Q91,"")</f>
        <v>928.22183741806248</v>
      </c>
      <c r="L93" s="388">
        <f>IFERROR('b（手動）計算用'!T91,"")</f>
        <v>0.91347048679914067</v>
      </c>
    </row>
    <row r="94" spans="1:12" ht="13.5" customHeight="1">
      <c r="A94" s="385">
        <v>97</v>
      </c>
      <c r="B94" s="386">
        <f>IFERROR('b（手動）計算用'!G92,"")</f>
        <v>28.668358739921548</v>
      </c>
      <c r="C94" s="386">
        <f>IFERROR('b（手動）計算用'!I92,"")</f>
        <v>31.459259740943214</v>
      </c>
      <c r="D94" s="387">
        <f>IFERROR('b（手動）計算用'!F92,"")</f>
        <v>928.22183741806248</v>
      </c>
      <c r="E94" s="388">
        <f>IFERROR('b（手動）計算用'!J92,"")</f>
        <v>1.1005965701610256</v>
      </c>
      <c r="F94" s="386">
        <f>IFERROR('b（手動）計算用'!H92,"")</f>
        <v>1021.5977706108847</v>
      </c>
      <c r="G94" s="388">
        <f>IFERROR('b（手動）計算用'!K92,"")</f>
        <v>0.91</v>
      </c>
      <c r="H94" s="387">
        <f>IFERROR('b（手動）計算用'!L92,"")</f>
        <v>0</v>
      </c>
      <c r="I94" s="389">
        <f>IF(A94&gt;$G$3,"",IF(A94&lt;$F$3,"",IFERROR('b（手動）計算用'!M92,0)))</f>
        <v>0</v>
      </c>
      <c r="J94" s="386">
        <f>IFERROR('b（手動）計算用'!R92,"")</f>
        <v>1021.5977706108847</v>
      </c>
      <c r="K94" s="387">
        <f>IFERROR('b（手動）計算用'!Q92,"")</f>
        <v>928.22183741806248</v>
      </c>
      <c r="L94" s="388">
        <f>IFERROR('b（手動）計算用'!T92,"")</f>
        <v>0.91495312235933901</v>
      </c>
    </row>
    <row r="95" spans="1:12" ht="13.5" customHeight="1">
      <c r="A95" s="385">
        <v>98</v>
      </c>
      <c r="B95" s="386">
        <f>IFERROR('b（手動）計算用'!G93,"")</f>
        <v>28.773634752645311</v>
      </c>
      <c r="C95" s="386">
        <f>IFERROR('b（手動）計算用'!I93,"")</f>
        <v>31.510635760368036</v>
      </c>
      <c r="D95" s="387">
        <f>IFERROR('b（手動）計算用'!F93,"")</f>
        <v>928.22183741806248</v>
      </c>
      <c r="E95" s="388">
        <f>IFERROR('b（手動）計算用'!J93,"")</f>
        <v>1.1081443689486239</v>
      </c>
      <c r="F95" s="386">
        <f>IFERROR('b（手動）計算用'!H93,"")</f>
        <v>1028.6038022699711</v>
      </c>
      <c r="G95" s="388">
        <f>IFERROR('b（手動）計算用'!K93,"")</f>
        <v>0.91</v>
      </c>
      <c r="H95" s="387">
        <f>IFERROR('b（手動）計算用'!L93,"")</f>
        <v>0</v>
      </c>
      <c r="I95" s="389">
        <f>IF(A95&gt;$G$3,"",IF(A95&lt;$F$3,"",IFERROR('b（手動）計算用'!M93,0)))</f>
        <v>0</v>
      </c>
      <c r="J95" s="386">
        <f>IFERROR('b（手動）計算用'!R93,"")</f>
        <v>1028.6038022699711</v>
      </c>
      <c r="K95" s="387">
        <f>IFERROR('b（手動）計算用'!Q93,"")</f>
        <v>928.22183741806248</v>
      </c>
      <c r="L95" s="388">
        <f>IFERROR('b（手動）計算用'!T93,"")</f>
        <v>0.91640029539818046</v>
      </c>
    </row>
    <row r="96" spans="1:12" ht="13.5" customHeight="1">
      <c r="A96" s="385">
        <v>99</v>
      </c>
      <c r="B96" s="386">
        <f>IFERROR('b（手動）計算用'!G94,"")</f>
        <v>28.876961247392533</v>
      </c>
      <c r="C96" s="386">
        <f>IFERROR('b（手動）計算用'!I94,"")</f>
        <v>31.560871904162596</v>
      </c>
      <c r="D96" s="387">
        <f>IFERROR('b（手動）計算用'!F94,"")</f>
        <v>928.22183741806248</v>
      </c>
      <c r="E96" s="388">
        <f>IFERROR('b（手動）計算用'!J94,"")</f>
        <v>1.1155698208525799</v>
      </c>
      <c r="F96" s="386">
        <f>IFERROR('b（手動）計算用'!H94,"")</f>
        <v>1035.4962688799205</v>
      </c>
      <c r="G96" s="388">
        <f>IFERROR('b（手動）計算用'!K94,"")</f>
        <v>0.91</v>
      </c>
      <c r="H96" s="387">
        <f>IFERROR('b（手動）計算用'!L94,"")</f>
        <v>0</v>
      </c>
      <c r="I96" s="389">
        <f>IF(A96&gt;$G$3,"",IF(A96&lt;$F$3,"",IFERROR('b（手動）計算用'!M94,0)))</f>
        <v>0</v>
      </c>
      <c r="J96" s="386">
        <f>IFERROR('b（手動）計算用'!R94,"")</f>
        <v>1035.4962688799205</v>
      </c>
      <c r="K96" s="387">
        <f>IFERROR('b（手動）計算用'!Q94,"")</f>
        <v>928.22183741806248</v>
      </c>
      <c r="L96" s="388">
        <f>IFERROR('b（手動）計算用'!T94,"")</f>
        <v>0.91781294818219716</v>
      </c>
    </row>
    <row r="97" spans="1:12" ht="13.5" customHeight="1">
      <c r="A97" s="385">
        <v>100</v>
      </c>
      <c r="B97" s="386">
        <f>IFERROR('b（手動）計算用'!G95,"")</f>
        <v>28.978369774214112</v>
      </c>
      <c r="C97" s="386">
        <f>IFERROR('b（手動）計算用'!I95,"")</f>
        <v>31.609995199543768</v>
      </c>
      <c r="D97" s="387">
        <f>IFERROR('b（手動）計算用'!F95,"")</f>
        <v>928.22183741806248</v>
      </c>
      <c r="E97" s="388">
        <f>IFERROR('b（手動）計算用'!J95,"")</f>
        <v>1.1228741712785919</v>
      </c>
      <c r="F97" s="386">
        <f>IFERROR('b（手動）計算用'!H95,"")</f>
        <v>1042.2763264534988</v>
      </c>
      <c r="G97" s="388">
        <f>IFERROR('b（手動）計算用'!K95,"")</f>
        <v>0.91</v>
      </c>
      <c r="H97" s="387">
        <f>IFERROR('b（手動）計算用'!L95,"")</f>
        <v>0</v>
      </c>
      <c r="I97" s="389">
        <f>IF(A97&gt;$G$3,"",IF(A97&lt;$F$3,"",IFERROR('b（手動）計算用'!M95,0)))</f>
        <v>0</v>
      </c>
      <c r="J97" s="386">
        <f>IFERROR('b（手動）計算用'!R95,"")</f>
        <v>1042.2763264534988</v>
      </c>
      <c r="K97" s="387">
        <f>IFERROR('b（手動）計算用'!Q95,"")</f>
        <v>928.22183741806248</v>
      </c>
      <c r="L97" s="388">
        <f>IFERROR('b（手動）計算用'!T95,"")</f>
        <v>0.91919199393442663</v>
      </c>
    </row>
    <row r="98" spans="1:12" ht="13.5" customHeight="1">
      <c r="A98" s="385">
        <v>101</v>
      </c>
      <c r="B98" s="386">
        <f>IFERROR('b（手動）計算用'!G96,"")</f>
        <v>29.07789154234753</v>
      </c>
      <c r="C98" s="386">
        <f>IFERROR('b（手動）計算用'!I96,"")</f>
        <v>31.658031948009974</v>
      </c>
      <c r="D98" s="387">
        <f>IFERROR('b（手動）計算用'!F96,"")</f>
        <v>928.22183741806248</v>
      </c>
      <c r="E98" s="388">
        <f>IFERROR('b（手動）計算用'!J96,"")</f>
        <v>1.1300586858565935</v>
      </c>
      <c r="F98" s="386">
        <f>IFERROR('b（手動）計算用'!H96,"")</f>
        <v>1048.9451497760483</v>
      </c>
      <c r="G98" s="388">
        <f>IFERROR('b（手動）計算用'!K96,"")</f>
        <v>0.92</v>
      </c>
      <c r="H98" s="387">
        <f>IFERROR('b（手動）計算用'!L96,"")</f>
        <v>0</v>
      </c>
      <c r="I98" s="389">
        <f>IF(A98&gt;$G$3,"",IF(A98&lt;$F$3,"",IFERROR('b（手動）計算用'!M96,0)))</f>
        <v>0</v>
      </c>
      <c r="J98" s="386">
        <f>IFERROR('b（手動）計算用'!R96,"")</f>
        <v>1048.9451497760483</v>
      </c>
      <c r="K98" s="387">
        <f>IFERROR('b（手動）計算用'!Q96,"")</f>
        <v>928.22183741806248</v>
      </c>
      <c r="L98" s="388">
        <f>IFERROR('b（手動）計算用'!T96,"")</f>
        <v>0.9205383179466865</v>
      </c>
    </row>
    <row r="99" spans="1:12" ht="13.5" customHeight="1">
      <c r="A99" s="385">
        <v>102</v>
      </c>
      <c r="B99" s="386">
        <f>IFERROR('b（手動）計算用'!G97,"")</f>
        <v>29.175557421134421</v>
      </c>
      <c r="C99" s="386">
        <f>IFERROR('b（手動）計算用'!I97,"")</f>
        <v>31.705007750758998</v>
      </c>
      <c r="D99" s="387">
        <f>IFERROR('b（手動）計算用'!F97,"")</f>
        <v>928.22183741806248</v>
      </c>
      <c r="E99" s="388">
        <f>IFERROR('b（手動）計算用'!J97,"")</f>
        <v>1.13712464878437</v>
      </c>
      <c r="F99" s="386">
        <f>IFERROR('b（手動）計算用'!H97,"")</f>
        <v>1055.5039308679968</v>
      </c>
      <c r="G99" s="388">
        <f>IFERROR('b（手動）計算用'!K97,"")</f>
        <v>0.92</v>
      </c>
      <c r="H99" s="387">
        <f>IFERROR('b（手動）計算用'!L97,"")</f>
        <v>0</v>
      </c>
      <c r="I99" s="389">
        <f>IF(A99&gt;$G$3,"",IF(A99&lt;$F$3,"",IFERROR('b（手動）計算用'!M97,0)))</f>
        <v>0</v>
      </c>
      <c r="J99" s="386">
        <f>IFERROR('b（手動）計算用'!R97,"")</f>
        <v>1055.5039308679968</v>
      </c>
      <c r="K99" s="387">
        <f>IFERROR('b（手動）計算用'!Q97,"")</f>
        <v>928.22183741806248</v>
      </c>
      <c r="L99" s="388">
        <f>IFERROR('b（手動）計算用'!T97,"")</f>
        <v>0.92185277863712056</v>
      </c>
    </row>
    <row r="100" spans="1:12" ht="13.5" customHeight="1">
      <c r="A100" s="385">
        <v>103</v>
      </c>
      <c r="B100" s="386">
        <f>IFERROR('b（手動）計算用'!G98,"")</f>
        <v>29.271397940664748</v>
      </c>
      <c r="C100" s="386">
        <f>IFERROR('b（手動）計算用'!I98,"")</f>
        <v>31.75094753282935</v>
      </c>
      <c r="D100" s="387">
        <f>IFERROR('b（手動）計算用'!F98,"")</f>
        <v>928.22183741806248</v>
      </c>
      <c r="E100" s="388">
        <f>IFERROR('b（手動）計算用'!J98,"")</f>
        <v>1.1440733612153564</v>
      </c>
      <c r="F100" s="386">
        <f>IFERROR('b（手動）計算用'!H98,"")</f>
        <v>1061.9538774883767</v>
      </c>
      <c r="G100" s="388">
        <f>IFERROR('b（手動）計算用'!K98,"")</f>
        <v>0.92</v>
      </c>
      <c r="H100" s="387">
        <f>IFERROR('b（手動）計算用'!L98,"")</f>
        <v>0</v>
      </c>
      <c r="I100" s="389">
        <f>IF(A100&gt;$G$3,"",IF(A100&lt;$F$3,"",IFERROR('b（手動）計算用'!M98,0)))</f>
        <v>0</v>
      </c>
      <c r="J100" s="386">
        <f>IFERROR('b（手動）計算用'!R98,"")</f>
        <v>1061.9538774883767</v>
      </c>
      <c r="K100" s="387">
        <f>IFERROR('b（手動）計算用'!Q98,"")</f>
        <v>928.22183741806248</v>
      </c>
      <c r="L100" s="388">
        <f>IFERROR('b（手動）計算用'!T98,"")</f>
        <v>0.92313620855622114</v>
      </c>
    </row>
    <row r="101" spans="1:12" ht="13.5" customHeight="1">
      <c r="A101" s="385">
        <v>104</v>
      </c>
      <c r="B101" s="386">
        <f>IFERROR('b（手動）計算用'!G99,"")</f>
        <v>29.365443292185031</v>
      </c>
      <c r="C101" s="386">
        <f>IFERROR('b（手動）計算用'!I99,"")</f>
        <v>31.795875566044788</v>
      </c>
      <c r="D101" s="387">
        <f>IFERROR('b（手動）計算用'!F99,"")</f>
        <v>928.22183741806248</v>
      </c>
      <c r="E101" s="388">
        <f>IFERROR('b（手動）計算用'!J99,"")</f>
        <v>1.1509061396904654</v>
      </c>
      <c r="F101" s="386">
        <f>IFERROR('b（手動）計算用'!H99,"")</f>
        <v>1068.296211679213</v>
      </c>
      <c r="G101" s="388">
        <f>IFERROR('b（手動）計算用'!K99,"")</f>
        <v>0.92</v>
      </c>
      <c r="H101" s="387">
        <f>IFERROR('b（手動）計算用'!L99,"")</f>
        <v>0</v>
      </c>
      <c r="I101" s="389">
        <f>IF(A101&gt;$G$3,"",IF(A101&lt;$F$3,"",IFERROR('b（手動）計算用'!M99,0)))</f>
        <v>0</v>
      </c>
      <c r="J101" s="386">
        <f>IFERROR('b（手動）計算用'!R99,"")</f>
        <v>1068.296211679213</v>
      </c>
      <c r="K101" s="387">
        <f>IFERROR('b（手動）計算用'!Q99,"")</f>
        <v>928.22183741806248</v>
      </c>
      <c r="L101" s="388">
        <f>IFERROR('b（手動）計算用'!T99,"")</f>
        <v>0.92438941534434294</v>
      </c>
    </row>
    <row r="102" spans="1:12" ht="13.5" customHeight="1">
      <c r="A102" s="385">
        <v>105</v>
      </c>
      <c r="B102" s="386">
        <f>IFERROR('b（手動）計算用'!G100,"")</f>
        <v>29.45772332830634</v>
      </c>
      <c r="C102" s="386">
        <f>IFERROR('b（手動）計算用'!I100,"")</f>
        <v>31.839815490836337</v>
      </c>
      <c r="D102" s="387">
        <f>IFERROR('b（手動）計算用'!F100,"")</f>
        <v>928.22183741806248</v>
      </c>
      <c r="E102" s="388">
        <f>IFERROR('b（手動）計算用'!J100,"")</f>
        <v>1.157624314613898</v>
      </c>
      <c r="F102" s="386">
        <f>IFERROR('b（手動）計算用'!H100,"")</f>
        <v>1074.5321683507377</v>
      </c>
      <c r="G102" s="388">
        <f>IFERROR('b（手動）計算用'!K100,"")</f>
        <v>0.92</v>
      </c>
      <c r="H102" s="387">
        <f>IFERROR('b（手動）計算用'!L100,"")</f>
        <v>0</v>
      </c>
      <c r="I102" s="389">
        <f>IF(A102&gt;$G$3,"",IF(A102&lt;$F$3,"",IFERROR('b（手動）計算用'!M100,0)))</f>
        <v>0</v>
      </c>
      <c r="J102" s="386">
        <f>IFERROR('b（手動）計算用'!R100,"")</f>
        <v>1074.5321683507377</v>
      </c>
      <c r="K102" s="387">
        <f>IFERROR('b（手動）計算用'!Q100,"")</f>
        <v>928.22183741806248</v>
      </c>
      <c r="L102" s="388">
        <f>IFERROR('b（手動）計算用'!T100,"")</f>
        <v>0.92561318264353531</v>
      </c>
    </row>
    <row r="103" spans="1:12" ht="13.5" customHeight="1">
      <c r="A103" s="385">
        <v>106</v>
      </c>
      <c r="B103" s="386">
        <f>IFERROR('b（手動）計算用'!G101,"")</f>
        <v>29.548267563046004</v>
      </c>
      <c r="C103" s="386">
        <f>IFERROR('b（手動）計算用'!I101,"")</f>
        <v>31.882790337011048</v>
      </c>
      <c r="D103" s="387">
        <f>IFERROR('b（手動）計算用'!F101,"")</f>
        <v>928.22183741806248</v>
      </c>
      <c r="E103" s="388">
        <f>IFERROR('b（手動）計算用'!J101,"")</f>
        <v>1.1642292287728537</v>
      </c>
      <c r="F103" s="386">
        <f>IFERROR('b（手動）計算用'!H101,"")</f>
        <v>1080.6629939073521</v>
      </c>
      <c r="G103" s="388">
        <f>IFERROR('b（手動）計算用'!K101,"")</f>
        <v>0.92</v>
      </c>
      <c r="H103" s="387">
        <f>IFERROR('b（手動）計算用'!L101,"")</f>
        <v>0</v>
      </c>
      <c r="I103" s="389">
        <f>IF(A103&gt;$G$3,"",IF(A103&lt;$F$3,"",IFERROR('b（手動）計算用'!M101,0)))</f>
        <v>0</v>
      </c>
      <c r="J103" s="386">
        <f>IFERROR('b（手動）計算用'!R101,"")</f>
        <v>1080.6629939073521</v>
      </c>
      <c r="K103" s="387">
        <f>IFERROR('b（手動）計算用'!Q101,"")</f>
        <v>928.22183741806248</v>
      </c>
      <c r="L103" s="388">
        <f>IFERROR('b（手動）計算用'!T101,"")</f>
        <v>0.92680827096633767</v>
      </c>
    </row>
    <row r="104" spans="1:12" ht="13.5" customHeight="1">
      <c r="A104" s="385">
        <v>107</v>
      </c>
      <c r="B104" s="386">
        <f>IFERROR('b（手動）計算用'!G102,"")</f>
        <v>29.637105171734799</v>
      </c>
      <c r="C104" s="386">
        <f>IFERROR('b（手動）計算用'!I102,"")</f>
        <v>31.924822543533214</v>
      </c>
      <c r="D104" s="387">
        <f>IFERROR('b（手動）計算用'!F102,"")</f>
        <v>928.22183741806248</v>
      </c>
      <c r="E104" s="388">
        <f>IFERROR('b（手動）計算用'!J102,"")</f>
        <v>1.1707222359011524</v>
      </c>
      <c r="F104" s="386">
        <f>IFERROR('b（手動）計算用'!H102,"")</f>
        <v>1086.68994491435</v>
      </c>
      <c r="G104" s="388">
        <f>IFERROR('b（手動）計算用'!K102,"")</f>
        <v>0.92</v>
      </c>
      <c r="H104" s="387">
        <f>IFERROR('b（手動）計算用'!L102,"")</f>
        <v>0</v>
      </c>
      <c r="I104" s="389">
        <f>IF(A104&gt;$G$3,"",IF(A104&lt;$F$3,"",IFERROR('b（手動）計算用'!M102,0)))</f>
        <v>0</v>
      </c>
      <c r="J104" s="386">
        <f>IFERROR('b（手動）計算用'!R102,"")</f>
        <v>1086.68994491435</v>
      </c>
      <c r="K104" s="387">
        <f>IFERROR('b（手動）計算用'!Q102,"")</f>
        <v>928.22183741806248</v>
      </c>
      <c r="L104" s="388">
        <f>IFERROR('b（手動）計算用'!T102,"")</f>
        <v>0.92797541852402865</v>
      </c>
    </row>
    <row r="105" spans="1:12" ht="13.5" customHeight="1">
      <c r="A105" s="385">
        <v>108</v>
      </c>
      <c r="B105" s="386">
        <f>IFERROR('b（手動）計算用'!G103,"")</f>
        <v>29.724264990819755</v>
      </c>
      <c r="C105" s="386">
        <f>IFERROR('b（手動）計算用'!I103,"")</f>
        <v>31.965933977378629</v>
      </c>
      <c r="D105" s="387">
        <f>IFERROR('b（手動）計算用'!F103,"")</f>
        <v>928.22183741806248</v>
      </c>
      <c r="E105" s="388">
        <f>IFERROR('b（手動）計算用'!J103,"")</f>
        <v>1.1771046992867367</v>
      </c>
      <c r="F105" s="386">
        <f>IFERROR('b（手動）計算用'!H103,"")</f>
        <v>1092.6142868053705</v>
      </c>
      <c r="G105" s="388">
        <f>IFERROR('b（手動）計算用'!K103,"")</f>
        <v>0.92</v>
      </c>
      <c r="H105" s="387">
        <f>IFERROR('b（手動）計算用'!L103,"")</f>
        <v>0</v>
      </c>
      <c r="I105" s="389">
        <f>IF(A105&gt;$G$3,"",IF(A105&lt;$F$3,"",IFERROR('b（手動）計算用'!M103,0)))</f>
        <v>0</v>
      </c>
      <c r="J105" s="386">
        <f>IFERROR('b（手動）計算用'!R103,"")</f>
        <v>1092.6142868053705</v>
      </c>
      <c r="K105" s="387">
        <f>IFERROR('b（手動）計算用'!Q103,"")</f>
        <v>928.22183741806248</v>
      </c>
      <c r="L105" s="388">
        <f>IFERROR('b（手動）計算用'!T103,"")</f>
        <v>0.92911534201665624</v>
      </c>
    </row>
    <row r="106" spans="1:12" ht="13.5" customHeight="1">
      <c r="A106" s="385">
        <v>109</v>
      </c>
      <c r="B106" s="386">
        <f>IFERROR('b（手動）計算用'!G104,"")</f>
        <v>29.809775517590403</v>
      </c>
      <c r="C106" s="386">
        <f>IFERROR('b（手動）計算用'!I104,"")</f>
        <v>32.006145951519336</v>
      </c>
      <c r="D106" s="387">
        <f>IFERROR('b（手動）計算用'!F104,"")</f>
        <v>928.22183741806248</v>
      </c>
      <c r="E106" s="388">
        <f>IFERROR('b（手動）計算用'!J104,"")</f>
        <v>1.1833779904230413</v>
      </c>
      <c r="F106" s="386">
        <f>IFERROR('b（手動）計算用'!H104,"")</f>
        <v>1098.4372926305698</v>
      </c>
      <c r="G106" s="388">
        <f>IFERROR('b（手動）計算用'!K104,"")</f>
        <v>0.93</v>
      </c>
      <c r="H106" s="387">
        <f>IFERROR('b（手動）計算用'!L104,"")</f>
        <v>0</v>
      </c>
      <c r="I106" s="389">
        <f>IF(A106&gt;$G$3,"",IF(A106&lt;$F$3,"",IFERROR('b（手動）計算用'!M104,0)))</f>
        <v>0</v>
      </c>
      <c r="J106" s="386">
        <f>IFERROR('b（手動）計算用'!R104,"")</f>
        <v>1098.4372926305698</v>
      </c>
      <c r="K106" s="387">
        <f>IFERROR('b（手動）計算用'!Q104,"")</f>
        <v>928.22183741806248</v>
      </c>
      <c r="L106" s="388">
        <f>IFERROR('b（手動）計算用'!T104,"")</f>
        <v>0.93022873738703615</v>
      </c>
    </row>
    <row r="107" spans="1:12" ht="13.5" customHeight="1">
      <c r="A107" s="385">
        <v>110</v>
      </c>
      <c r="B107" s="386">
        <f>IFERROR('b（手動）計算用'!G105,"")</f>
        <v>29.893664909854724</v>
      </c>
      <c r="C107" s="386">
        <f>IFERROR('b（手動）計算用'!I105,"")</f>
        <v>32.045479242091872</v>
      </c>
      <c r="D107" s="387">
        <f>IFERROR('b（手動）計算用'!F105,"")</f>
        <v>928.22183741806248</v>
      </c>
      <c r="E107" s="388">
        <f>IFERROR('b（手動）計算用'!J105,"")</f>
        <v>1.1895434877041815</v>
      </c>
      <c r="F107" s="386">
        <f>IFERROR('b（手動）計算用'!H105,"")</f>
        <v>1104.1602418454659</v>
      </c>
      <c r="G107" s="388">
        <f>IFERROR('b（手動）計算用'!K105,"")</f>
        <v>0.93</v>
      </c>
      <c r="H107" s="387">
        <f>IFERROR('b（手動）計算用'!L105,"")</f>
        <v>0</v>
      </c>
      <c r="I107" s="389">
        <f>IF(A107&gt;$G$3,"",IF(A107&lt;$F$3,"",IFERROR('b（手動）計算用'!M105,0)))</f>
        <v>0</v>
      </c>
      <c r="J107" s="386">
        <f>IFERROR('b（手動）計算用'!R105,"")</f>
        <v>1104.1602418454659</v>
      </c>
      <c r="K107" s="387">
        <f>IFERROR('b（手動）計算用'!Q105,"")</f>
        <v>928.22183741806248</v>
      </c>
      <c r="L107" s="388">
        <f>IFERROR('b（手動）計算用'!T105,"")</f>
        <v>0.93131628054076143</v>
      </c>
    </row>
    <row r="108" spans="1:12" ht="13.5" customHeight="1">
      <c r="A108" s="385">
        <v>111</v>
      </c>
      <c r="B108" s="386">
        <f>IFERROR('b（手動）計算用'!G106,"")</f>
        <v>29.975960985588838</v>
      </c>
      <c r="C108" s="386">
        <f>IFERROR('b（手動）計算用'!I106,"")</f>
        <v>32.083954104799439</v>
      </c>
      <c r="D108" s="387">
        <f>IFERROR('b（手動）計算用'!F106,"")</f>
        <v>928.22183741806248</v>
      </c>
      <c r="E108" s="388">
        <f>IFERROR('b（手動）計算用'!J106,"")</f>
        <v>1.1956025751639137</v>
      </c>
      <c r="F108" s="386">
        <f>IFERROR('b（手動）計算用'!H106,"")</f>
        <v>1109.7844191404151</v>
      </c>
      <c r="G108" s="388">
        <f>IFERROR('b（手動）計算用'!K106,"")</f>
        <v>0.93</v>
      </c>
      <c r="H108" s="387">
        <f>IFERROR('b（手動）計算用'!L106,"")</f>
        <v>0</v>
      </c>
      <c r="I108" s="389">
        <f>IF(A108&gt;$G$3,"",IF(A108&lt;$F$3,"",IFERROR('b（手動）計算用'!M106,0)))</f>
        <v>0</v>
      </c>
      <c r="J108" s="386">
        <f>IFERROR('b（手動）計算用'!R106,"")</f>
        <v>1109.7844191404151</v>
      </c>
      <c r="K108" s="387">
        <f>IFERROR('b（手動）計算用'!Q106,"")</f>
        <v>928.22183741806248</v>
      </c>
      <c r="L108" s="388">
        <f>IFERROR('b（手動）計算用'!T106,"")</f>
        <v>0.93237862803415372</v>
      </c>
    </row>
    <row r="109" spans="1:12" ht="13.5" customHeight="1">
      <c r="A109" s="385">
        <v>112</v>
      </c>
      <c r="B109" s="386">
        <f>IFERROR('b（手動）計算用'!G107,"")</f>
        <v>30.056691222582685</v>
      </c>
      <c r="C109" s="386">
        <f>IFERROR('b（手動）計算用'!I107,"")</f>
        <v>32.121590290594099</v>
      </c>
      <c r="D109" s="387">
        <f>IFERROR('b（手動）計算用'!F107,"")</f>
        <v>928.22183741806248</v>
      </c>
      <c r="E109" s="388">
        <f>IFERROR('b（手動）計算用'!J107,"")</f>
        <v>1.2015566412582532</v>
      </c>
      <c r="F109" s="386">
        <f>IFERROR('b（手動）計算用'!H107,"")</f>
        <v>1115.3111133106115</v>
      </c>
      <c r="G109" s="388">
        <f>IFERROR('b（手動）計算用'!K107,"")</f>
        <v>0.93</v>
      </c>
      <c r="H109" s="387">
        <f>IFERROR('b（手動）計算用'!L107,"")</f>
        <v>0</v>
      </c>
      <c r="I109" s="389">
        <f>IF(A109&gt;$G$3,"",IF(A109&lt;$F$3,"",IFERROR('b（手動）計算用'!M107,0)))</f>
        <v>0</v>
      </c>
      <c r="J109" s="386">
        <f>IFERROR('b（手動）計算用'!R107,"")</f>
        <v>1115.3111133106115</v>
      </c>
      <c r="K109" s="387">
        <f>IFERROR('b（手動）計算用'!Q107,"")</f>
        <v>928.22183741806248</v>
      </c>
      <c r="L109" s="388">
        <f>IFERROR('b（手動）計算用'!T107,"")</f>
        <v>0.93341641773194439</v>
      </c>
    </row>
    <row r="110" spans="1:12" ht="13.5" customHeight="1">
      <c r="A110" s="385">
        <v>113</v>
      </c>
      <c r="B110" s="386">
        <f>IFERROR('b（手動）計算用'!G108,"")</f>
        <v>30.135882758102099</v>
      </c>
      <c r="C110" s="386">
        <f>IFERROR('b（手動）計算用'!I108,"")</f>
        <v>32.158407060683217</v>
      </c>
      <c r="D110" s="387">
        <f>IFERROR('b（手動）計算用'!F108,"")</f>
        <v>928.22183741806248</v>
      </c>
      <c r="E110" s="388">
        <f>IFERROR('b（手動）計算用'!J108,"")</f>
        <v>1.2074070776916241</v>
      </c>
      <c r="F110" s="386">
        <f>IFERROR('b（手動）計算用'!H108,"")</f>
        <v>1120.7416161664926</v>
      </c>
      <c r="G110" s="388">
        <f>IFERROR('b（手動）計算用'!K108,"")</f>
        <v>0.93</v>
      </c>
      <c r="H110" s="387">
        <f>IFERROR('b（手動）計算用'!L108,"")</f>
        <v>0</v>
      </c>
      <c r="I110" s="389">
        <f>IF(A110&gt;$G$3,"",IF(A110&lt;$F$3,"",IFERROR('b（手動）計算用'!M108,0)))</f>
        <v>0</v>
      </c>
      <c r="J110" s="386">
        <f>IFERROR('b（手動）計算用'!R108,"")</f>
        <v>1120.7416161664926</v>
      </c>
      <c r="K110" s="387">
        <f>IFERROR('b（手動）計算用'!Q108,"")</f>
        <v>928.22183741806248</v>
      </c>
      <c r="L110" s="388">
        <f>IFERROR('b（手動）計算用'!T108,"")</f>
        <v>0.93443026943638341</v>
      </c>
    </row>
    <row r="111" spans="1:12" ht="13.5" customHeight="1">
      <c r="A111" s="385">
        <v>114</v>
      </c>
      <c r="B111" s="386">
        <f>IFERROR('b（手動）計算用'!G109,"")</f>
        <v>30.213562388585792</v>
      </c>
      <c r="C111" s="386">
        <f>IFERROR('b（手動）計算用'!I109,"")</f>
        <v>32.194423200900133</v>
      </c>
      <c r="D111" s="387">
        <f>IFERROR('b（手動）計算用'!F109,"")</f>
        <v>928.22183741806248</v>
      </c>
      <c r="E111" s="388">
        <f>IFERROR('b（手動）計算用'!J109,"")</f>
        <v>1.2131552782863471</v>
      </c>
      <c r="F111" s="386">
        <f>IFERROR('b（手動）計算用'!H109,"")</f>
        <v>1126.0772214843739</v>
      </c>
      <c r="G111" s="388">
        <f>IFERROR('b（手動）計算用'!K109,"")</f>
        <v>0.93</v>
      </c>
      <c r="H111" s="387">
        <f>IFERROR('b（手動）計算用'!L109,"")</f>
        <v>0</v>
      </c>
      <c r="I111" s="389">
        <f>IF(A111&gt;$G$3,"",IF(A111&lt;$F$3,"",IFERROR('b（手動）計算用'!M109,0)))</f>
        <v>0</v>
      </c>
      <c r="J111" s="386">
        <f>IFERROR('b（手動）計算用'!R109,"")</f>
        <v>1126.0772214843739</v>
      </c>
      <c r="K111" s="387">
        <f>IFERROR('b（手動）計算用'!Q109,"")</f>
        <v>928.22183741806248</v>
      </c>
      <c r="L111" s="388">
        <f>IFERROR('b（手動）計算用'!T109,"")</f>
        <v>0.93542078548934682</v>
      </c>
    </row>
    <row r="112" spans="1:12" ht="13.5" customHeight="1">
      <c r="A112" s="385">
        <v>115</v>
      </c>
      <c r="B112" s="386">
        <f>IFERROR('b（手動）計算用'!G110,"")</f>
        <v>30.2897565693941</v>
      </c>
      <c r="C112" s="386">
        <f>IFERROR('b（手動）計算用'!I110,"")</f>
        <v>32.229657035477899</v>
      </c>
      <c r="D112" s="387">
        <f>IFERROR('b（手動）計算用'!F110,"")</f>
        <v>928.22183741806248</v>
      </c>
      <c r="E112" s="388">
        <f>IFERROR('b（手動）計算用'!J110,"")</f>
        <v>1.2188026378952548</v>
      </c>
      <c r="F112" s="386">
        <f>IFERROR('b（手動）計算用'!H110,"")</f>
        <v>1131.3192239971149</v>
      </c>
      <c r="G112" s="388">
        <f>IFERROR('b（手動）計算用'!K110,"")</f>
        <v>0.93</v>
      </c>
      <c r="H112" s="387">
        <f>IFERROR('b（手動）計算用'!L110,"")</f>
        <v>0</v>
      </c>
      <c r="I112" s="389">
        <f>IF(A112&gt;$G$3,"",IF(A112&lt;$F$3,"",IFERROR('b（手動）計算用'!M110,0)))</f>
        <v>0</v>
      </c>
      <c r="J112" s="386">
        <f>IFERROR('b（手動）計算用'!R110,"")</f>
        <v>1131.3192239971149</v>
      </c>
      <c r="K112" s="387">
        <f>IFERROR('b（手動）計算用'!Q110,"")</f>
        <v>928.22183741806248</v>
      </c>
      <c r="L112" s="388">
        <f>IFERROR('b（手動）計算用'!T110,"")</f>
        <v>0.93638855134893817</v>
      </c>
    </row>
    <row r="113" spans="1:12" ht="13.5" customHeight="1">
      <c r="A113" s="385">
        <v>116</v>
      </c>
      <c r="B113" s="386">
        <f>IFERROR('b（手動）計算用'!G111,"")</f>
        <v>30.364491414624425</v>
      </c>
      <c r="C113" s="386">
        <f>IFERROR('b（手動）計算用'!I111,"")</f>
        <v>32.264126440260846</v>
      </c>
      <c r="D113" s="387">
        <f>IFERROR('b（手動）計算用'!F111,"")</f>
        <v>928.22183741806248</v>
      </c>
      <c r="E113" s="388">
        <f>IFERROR('b（手動）計算用'!J111,"")</f>
        <v>1.2243505513571282</v>
      </c>
      <c r="F113" s="386">
        <f>IFERROR('b（手動）計算用'!H111,"")</f>
        <v>1136.4689184245315</v>
      </c>
      <c r="G113" s="388">
        <f>IFERROR('b（手動）計算用'!K111,"")</f>
        <v>0.93</v>
      </c>
      <c r="H113" s="387">
        <f>IFERROR('b（手動）計算用'!L111,"")</f>
        <v>0</v>
      </c>
      <c r="I113" s="389">
        <f>IF(A113&gt;$G$3,"",IF(A113&lt;$F$3,"",IFERROR('b（手動）計算用'!M111,0)))</f>
        <v>0</v>
      </c>
      <c r="J113" s="386">
        <f>IFERROR('b（手動）計算用'!R111,"")</f>
        <v>1136.4689184245315</v>
      </c>
      <c r="K113" s="387">
        <f>IFERROR('b（手動）計算用'!Q111,"")</f>
        <v>928.22183741806248</v>
      </c>
      <c r="L113" s="388">
        <f>IFERROR('b（手動）計算用'!T111,"")</f>
        <v>0.93733413614195771</v>
      </c>
    </row>
    <row r="114" spans="1:12" ht="13.5" customHeight="1">
      <c r="A114" s="385">
        <v>117</v>
      </c>
      <c r="B114" s="386">
        <f>IFERROR('b（手動）計算用'!G112,"")</f>
        <v>30.437792697006945</v>
      </c>
      <c r="C114" s="386">
        <f>IFERROR('b（手動）計算用'!I112,"")</f>
        <v>32.297848855387528</v>
      </c>
      <c r="D114" s="387">
        <f>IFERROR('b（手動）計算用'!F112,"")</f>
        <v>928.22183741806248</v>
      </c>
      <c r="E114" s="388">
        <f>IFERROR('b（手動）計算用'!J112,"")</f>
        <v>1.2298004124946427</v>
      </c>
      <c r="F114" s="386">
        <f>IFERROR('b（手動）計算用'!H112,"")</f>
        <v>1141.5275985432684</v>
      </c>
      <c r="G114" s="388">
        <f>IFERROR('b（手動）計算用'!K112,"")</f>
        <v>0.93</v>
      </c>
      <c r="H114" s="387">
        <f>IFERROR('b（手動）計算用'!L112,"")</f>
        <v>0</v>
      </c>
      <c r="I114" s="389">
        <f>IF(A114&gt;$G$3,"",IF(A114&lt;$F$3,"",IFERROR('b（手動）計算用'!M112,0)))</f>
        <v>0</v>
      </c>
      <c r="J114" s="386">
        <f>IFERROR('b（手動）計算用'!R112,"")</f>
        <v>1141.5275985432684</v>
      </c>
      <c r="K114" s="387">
        <f>IFERROR('b（手動）計算用'!Q112,"")</f>
        <v>928.22183741806248</v>
      </c>
      <c r="L114" s="388">
        <f>IFERROR('b（手動）計算用'!T112,"")</f>
        <v>0.93825809319355558</v>
      </c>
    </row>
    <row r="115" spans="1:12" ht="13.5" customHeight="1">
      <c r="A115" s="385">
        <v>118</v>
      </c>
      <c r="B115" s="386">
        <f>IFERROR('b（手動）計算用'!G113,"")</f>
        <v>30.50968584789231</v>
      </c>
      <c r="C115" s="386">
        <f>IFERROR('b（手動）計算用'!I113,"")</f>
        <v>32.330841297475587</v>
      </c>
      <c r="D115" s="387">
        <f>IFERROR('b（手動）計算用'!F113,"")</f>
        <v>928.22183741806248</v>
      </c>
      <c r="E115" s="388">
        <f>IFERROR('b（手動）計算用'!J113,"")</f>
        <v>1.2351536131544181</v>
      </c>
      <c r="F115" s="386">
        <f>IFERROR('b（手動）計算用'!H113,"")</f>
        <v>1146.4965562957527</v>
      </c>
      <c r="G115" s="388">
        <f>IFERROR('b（手動）計算用'!K113,"")</f>
        <v>0.93</v>
      </c>
      <c r="H115" s="387">
        <f>IFERROR('b（手動）計算用'!L113,"")</f>
        <v>0</v>
      </c>
      <c r="I115" s="389">
        <f>IF(A115&gt;$G$3,"",IF(A115&lt;$F$3,"",IFERROR('b（手動）計算用'!M113,0)))</f>
        <v>0</v>
      </c>
      <c r="J115" s="386">
        <f>IFERROR('b（手動）計算用'!R113,"")</f>
        <v>1146.4965562957527</v>
      </c>
      <c r="K115" s="387">
        <f>IFERROR('b（手動）計算用'!Q113,"")</f>
        <v>928.22183741806248</v>
      </c>
      <c r="L115" s="388">
        <f>IFERROR('b（手動）計算用'!T113,"")</f>
        <v>0.93916096053527975</v>
      </c>
    </row>
    <row r="116" spans="1:12" ht="13.5" customHeight="1">
      <c r="A116" s="385">
        <v>119</v>
      </c>
      <c r="B116" s="386">
        <f>IFERROR('b（手動）計算用'!G114,"")</f>
        <v>30.580195957341683</v>
      </c>
      <c r="C116" s="386">
        <f>IFERROR('b（手動）計算用'!I114,"")</f>
        <v>32.363120371337715</v>
      </c>
      <c r="D116" s="387">
        <f>IFERROR('b（手動）計算用'!F114,"")</f>
        <v>928.22183741806248</v>
      </c>
      <c r="E116" s="388">
        <f>IFERROR('b（手動）計算用'!J114,"")</f>
        <v>1.2404115422887512</v>
      </c>
      <c r="F116" s="386">
        <f>IFERROR('b（手動）計算用'!H114,"")</f>
        <v>1151.3770809378373</v>
      </c>
      <c r="G116" s="388">
        <f>IFERROR('b（手動）計算用'!K114,"")</f>
        <v>0.94</v>
      </c>
      <c r="H116" s="387">
        <f>IFERROR('b（手動）計算用'!L114,"")</f>
        <v>0</v>
      </c>
      <c r="I116" s="389">
        <f>IF(A116&gt;$G$3,"",IF(A116&lt;$F$3,"",IFERROR('b（手動）計算用'!M114,0)))</f>
        <v>0</v>
      </c>
      <c r="J116" s="386">
        <f>IFERROR('b（手動）計算用'!R114,"")</f>
        <v>1151.3770809378373</v>
      </c>
      <c r="K116" s="387">
        <f>IFERROR('b（手動）計算用'!Q114,"")</f>
        <v>928.22183741806248</v>
      </c>
      <c r="L116" s="388">
        <f>IFERROR('b（手動）計算用'!T114,"")</f>
        <v>0.94004326139266903</v>
      </c>
    </row>
    <row r="117" spans="1:12" ht="13.5" customHeight="1">
      <c r="A117" s="385">
        <v>120</v>
      </c>
      <c r="B117" s="386">
        <f>IFERROR('b（手動）計算用'!G115,"")</f>
        <v>30.64934777432801</v>
      </c>
      <c r="C117" s="386">
        <f>IFERROR('b（手動）計算用'!I115,"")</f>
        <v>32.394702281255057</v>
      </c>
      <c r="D117" s="387">
        <f>IFERROR('b（手動）計算用'!F115,"")</f>
        <v>928.22183741806248</v>
      </c>
      <c r="E117" s="388">
        <f>IFERROR('b（手動）計算用'!J115,"")</f>
        <v>1.24557558507852</v>
      </c>
      <c r="F117" s="386">
        <f>IFERROR('b（手動）計算用'!H115,"")</f>
        <v>1156.1704582246621</v>
      </c>
      <c r="G117" s="388">
        <f>IFERROR('b（手動）計算用'!K115,"")</f>
        <v>0.94</v>
      </c>
      <c r="H117" s="387">
        <f>IFERROR('b（手動）計算用'!L115,"")</f>
        <v>0</v>
      </c>
      <c r="I117" s="389">
        <f>IF(A117&gt;$G$3,"",IF(A117&lt;$F$3,"",IFERROR('b（手動）計算用'!M115,0)))</f>
        <v>0</v>
      </c>
      <c r="J117" s="386">
        <f>IFERROR('b（手動）計算用'!R115,"")</f>
        <v>1156.1704582246621</v>
      </c>
      <c r="K117" s="387">
        <f>IFERROR('b（手動）計算用'!Q115,"")</f>
        <v>928.22183741806248</v>
      </c>
      <c r="L117" s="388">
        <f>IFERROR('b（手動）計算用'!T115,"")</f>
        <v>0.94090550465345768</v>
      </c>
    </row>
  </sheetData>
  <sheetProtection password="F089" sheet="1" objects="1" scenarios="1"/>
  <mergeCells count="7">
    <mergeCell ref="A1:C2"/>
    <mergeCell ref="L5:L6"/>
    <mergeCell ref="E1:E2"/>
    <mergeCell ref="H1:H2"/>
    <mergeCell ref="I1:K1"/>
    <mergeCell ref="G5:G6"/>
    <mergeCell ref="I5:I6"/>
  </mergeCells>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AA143"/>
  <sheetViews>
    <sheetView workbookViewId="0">
      <selection activeCell="Z9" sqref="Z9"/>
    </sheetView>
  </sheetViews>
  <sheetFormatPr defaultRowHeight="13.5"/>
  <cols>
    <col min="1" max="1" width="2.125" customWidth="1"/>
    <col min="2" max="2" width="10" style="20" customWidth="1"/>
    <col min="3" max="3" width="2.125" style="50" customWidth="1"/>
    <col min="4" max="9" width="10.625" style="20" customWidth="1"/>
    <col min="10" max="10" width="10.625" style="206" customWidth="1"/>
    <col min="11" max="15" width="10.625" style="20" customWidth="1"/>
    <col min="16" max="17" width="10.625" style="203" customWidth="1"/>
    <col min="18" max="18" width="10.625" style="20" customWidth="1"/>
    <col min="19" max="19" width="10.625" style="202" customWidth="1"/>
    <col min="20" max="24" width="10.625" style="20" customWidth="1"/>
    <col min="25" max="26" width="5.25" style="153" customWidth="1"/>
    <col min="27" max="27" width="9" customWidth="1"/>
    <col min="32" max="32" width="5.875" customWidth="1"/>
  </cols>
  <sheetData>
    <row r="1" spans="2:27">
      <c r="B1" s="52" t="s">
        <v>65</v>
      </c>
    </row>
    <row r="2" spans="2:27">
      <c r="B2" s="53" t="s">
        <v>294</v>
      </c>
      <c r="Q2" s="151" t="str">
        <f>B22</f>
        <v>Ry</v>
      </c>
      <c r="R2" s="20" t="str">
        <f>B14</f>
        <v>Ry</v>
      </c>
      <c r="Y2" s="152"/>
      <c r="Z2" s="152"/>
    </row>
    <row r="3" spans="2:27">
      <c r="D3" s="20" t="s">
        <v>66</v>
      </c>
      <c r="Q3" s="151">
        <f>B23</f>
        <v>0.65</v>
      </c>
      <c r="R3" s="206">
        <f>B15</f>
        <v>0.75</v>
      </c>
      <c r="AA3">
        <f>IF(B5=1,12,IF(B5=2,10,8))</f>
        <v>8</v>
      </c>
    </row>
    <row r="4" spans="2:27" ht="14.25" thickBot="1">
      <c r="B4" s="20" t="s">
        <v>0</v>
      </c>
      <c r="D4" s="48" t="s">
        <v>1</v>
      </c>
      <c r="E4" s="48" t="s">
        <v>1</v>
      </c>
      <c r="F4" s="48" t="s">
        <v>170</v>
      </c>
      <c r="G4" s="48" t="s">
        <v>2</v>
      </c>
      <c r="H4" s="48" t="s">
        <v>210</v>
      </c>
      <c r="I4" s="48" t="s">
        <v>3</v>
      </c>
      <c r="J4" s="48" t="s">
        <v>211</v>
      </c>
      <c r="K4" s="185" t="s">
        <v>140</v>
      </c>
      <c r="L4" s="48" t="s">
        <v>67</v>
      </c>
      <c r="M4" s="48" t="s">
        <v>78</v>
      </c>
      <c r="N4" s="48" t="s">
        <v>78</v>
      </c>
      <c r="O4" s="48" t="s">
        <v>111</v>
      </c>
      <c r="P4" s="204" t="s">
        <v>180</v>
      </c>
      <c r="Q4" s="205" t="s">
        <v>212</v>
      </c>
      <c r="R4" s="185" t="s">
        <v>212</v>
      </c>
      <c r="S4" s="185" t="s">
        <v>171</v>
      </c>
      <c r="T4" s="185" t="s">
        <v>114</v>
      </c>
      <c r="U4" s="185" t="s">
        <v>141</v>
      </c>
      <c r="V4" s="185" t="s">
        <v>142</v>
      </c>
      <c r="W4" s="48" t="s">
        <v>67</v>
      </c>
      <c r="X4" s="48" t="s">
        <v>67</v>
      </c>
      <c r="Y4" s="153" t="s">
        <v>1</v>
      </c>
      <c r="Z4" s="153" t="s">
        <v>166</v>
      </c>
      <c r="AA4">
        <f>IF(B23=0.9,4,IF(B23=0.85,5,IF(B23=0.8,6,IF(B23=0.75,7,IF(B23=0.7,8,IF(B23=0.65,9,IF(B23=0.6,10,IF(B23=0.55,11,IF(B23=0.5,12,IF(B23=0.45,13,IF(B23=0.4,14,NA())))))))))))</f>
        <v>9</v>
      </c>
    </row>
    <row r="5" spans="2:27" ht="14.25" thickBot="1">
      <c r="B5" s="51">
        <f>入力!C24</f>
        <v>1.48</v>
      </c>
      <c r="D5" s="48">
        <v>10</v>
      </c>
      <c r="E5" s="48">
        <f>IF(D5&lt;入力!$C$17,NA(),IF(D5&gt;入力!$H$48,NA(),D5))</f>
        <v>10</v>
      </c>
      <c r="F5" s="55">
        <f>IF(D5&gt;入力!C17,IF(B9*(1-B27)^(10-入力!C17)&gt;=P5,P5,B9*(1-B27)^(10-入力!C17)),IF(D5=入力!C17,入力!C18,NA()))</f>
        <v>2400</v>
      </c>
      <c r="G5" s="49">
        <f>'樹高計算 '!N3</f>
        <v>7.0000095592428133</v>
      </c>
      <c r="H5" s="49">
        <f>直径材積計算!L118</f>
        <v>88.975389695730129</v>
      </c>
      <c r="I5" s="49">
        <f>直径材積計算!I118</f>
        <v>10.864690484458675</v>
      </c>
      <c r="J5" s="84">
        <f>H5/F5</f>
        <v>3.7073079039887553E-2</v>
      </c>
      <c r="K5" s="84">
        <f>ROUNDDOWN(直径材積計算!X118,2)</f>
        <v>0.6</v>
      </c>
      <c r="L5" s="55">
        <f t="shared" ref="L5:L36" si="0">IF(F5-R5&lt;0,0,ROUNDUP(F5-Q5,-1))</f>
        <v>0</v>
      </c>
      <c r="M5" s="62">
        <f t="shared" ref="M5:M36" si="1">L5/F5</f>
        <v>0</v>
      </c>
      <c r="N5" s="62">
        <f>SUMIF(M5,"&lt;&gt;#N/A")</f>
        <v>0</v>
      </c>
      <c r="O5" s="49">
        <f>直径材積計算!U118</f>
        <v>0</v>
      </c>
      <c r="P5" s="204">
        <f>直径材積計算!K2</f>
        <v>2403.5768546745044</v>
      </c>
      <c r="Q5" s="204">
        <f>VLOOKUP(G5,密度計算!A30:Q30,$AA$4,FALSE)</f>
        <v>2778.1973954117598</v>
      </c>
      <c r="R5" s="49">
        <f>VLOOKUP(G5,密度計算!A30:Q30,$AA$5,FALSE)</f>
        <v>3750.1783819255911</v>
      </c>
      <c r="S5" s="55">
        <f>直径材積計算!N118</f>
        <v>2400</v>
      </c>
      <c r="T5" s="49">
        <f>直径材積計算!T118</f>
        <v>88.975389695730129</v>
      </c>
      <c r="U5" s="49">
        <f>直径材積計算!S118</f>
        <v>10.864690484458675</v>
      </c>
      <c r="V5" s="84">
        <f>直径材積計算!Y118</f>
        <v>0.60125823799861267</v>
      </c>
      <c r="W5" s="55" t="str">
        <f t="shared" ref="W5:W36" si="2">IF(N5=0,"",D5)</f>
        <v/>
      </c>
      <c r="X5" s="55" t="e">
        <f t="shared" ref="X5:X36" si="3">RANK(W5,$W$5:$W$115,1)</f>
        <v>#VALUE!</v>
      </c>
      <c r="Y5" s="153">
        <v>10</v>
      </c>
      <c r="Z5" s="191">
        <f>N5</f>
        <v>0</v>
      </c>
      <c r="AA5">
        <f>IF(B15=0.9,4,IF(B15=0.85,5,IF(B15=0.8,6,IF(B15=0.75,7,IF(B15=0.7,8,IF(B15=0.65,9,IF(B15=0.6,10,IF(B15=0.55,11,NA()))))))))</f>
        <v>7</v>
      </c>
    </row>
    <row r="6" spans="2:27">
      <c r="D6" s="48">
        <v>11</v>
      </c>
      <c r="E6" s="48">
        <f>IF(D6&lt;入力!$C$17,NA(),IF(D6&gt;入力!$H$48,NA(),D6))</f>
        <v>11</v>
      </c>
      <c r="F6" s="55">
        <f>IF(E6&gt;入力!$C$17,IF(S5&gt;=P5,P6,(F5-L5)*(1-$B$27)),IF(E6=入力!$C$17,入力!$C$18,NA()))</f>
        <v>2400</v>
      </c>
      <c r="G6" s="49">
        <f>'樹高計算 '!N4</f>
        <v>7.4740634865990856</v>
      </c>
      <c r="H6" s="49">
        <f>直径材積計算!L119</f>
        <v>102.57044196498076</v>
      </c>
      <c r="I6" s="49">
        <f>直径材積計算!I119</f>
        <v>11.322555469157775</v>
      </c>
      <c r="J6" s="84">
        <f t="shared" ref="J6:J69" si="4">H6/F6</f>
        <v>4.2737684152075316E-2</v>
      </c>
      <c r="K6" s="84">
        <f>ROUNDDOWN(直径材積計算!X119,2)</f>
        <v>0.63</v>
      </c>
      <c r="L6" s="55">
        <f t="shared" si="0"/>
        <v>0</v>
      </c>
      <c r="M6" s="62">
        <f t="shared" si="1"/>
        <v>0</v>
      </c>
      <c r="N6" s="62">
        <f>SUMIF(M6,"&lt;&gt;#N/A")</f>
        <v>0</v>
      </c>
      <c r="O6" s="49">
        <f>直径材積計算!U119</f>
        <v>0</v>
      </c>
      <c r="P6" s="204">
        <f>直径材積計算!K3</f>
        <v>2389.5909082373373</v>
      </c>
      <c r="Q6" s="204">
        <f>VLOOKUP(G6,密度計算!A31:Q31,$AA$4,FALSE)</f>
        <v>2540.5612319119773</v>
      </c>
      <c r="R6" s="49">
        <f>VLOOKUP(G6,密度計算!A31:Q31,$AA$5,FALSE)</f>
        <v>3429.4027579211861</v>
      </c>
      <c r="S6" s="55">
        <f>直径材積計算!N119</f>
        <v>2400</v>
      </c>
      <c r="T6" s="49">
        <f>直径材積計算!T119</f>
        <v>102.57044196498076</v>
      </c>
      <c r="U6" s="49">
        <f>直径材積計算!S119</f>
        <v>11.322555469157775</v>
      </c>
      <c r="V6" s="84">
        <f>直径材積計算!Y119</f>
        <v>0.63098882863954608</v>
      </c>
      <c r="W6" s="55" t="str">
        <f t="shared" si="2"/>
        <v/>
      </c>
      <c r="X6" s="55" t="e">
        <f t="shared" si="3"/>
        <v>#VALUE!</v>
      </c>
      <c r="Y6" s="153">
        <v>11</v>
      </c>
      <c r="Z6" s="191">
        <f t="shared" ref="Z6:Z69" si="5">N6</f>
        <v>0</v>
      </c>
    </row>
    <row r="7" spans="2:27">
      <c r="D7" s="48">
        <v>12</v>
      </c>
      <c r="E7" s="48">
        <f>IF(D7&lt;入力!$C$17,NA(),IF(D7&gt;入力!$H$48,NA(),D7))</f>
        <v>12</v>
      </c>
      <c r="F7" s="55">
        <f>IF(E7&gt;入力!$C$17,IF(S6&gt;=P6,P7,(F6-L6)*(1-$B$27)),IF(E7=入力!$C$17,入力!$C$18,NA()))</f>
        <v>2375.1962130648176</v>
      </c>
      <c r="G7" s="49">
        <f>'樹高計算 '!N5</f>
        <v>7.9399071379734512</v>
      </c>
      <c r="H7" s="49">
        <f>直径材積計算!L120</f>
        <v>116.12789603979289</v>
      </c>
      <c r="I7" s="49">
        <f>直径材積計算!I120</f>
        <v>11.7854501478361</v>
      </c>
      <c r="J7" s="84">
        <f t="shared" si="4"/>
        <v>4.8891916971334375E-2</v>
      </c>
      <c r="K7" s="84">
        <f>ROUNDDOWN(直径材積計算!X120,2)</f>
        <v>0.65</v>
      </c>
      <c r="L7" s="55">
        <f t="shared" si="0"/>
        <v>0</v>
      </c>
      <c r="M7" s="62">
        <f t="shared" si="1"/>
        <v>0</v>
      </c>
      <c r="N7" s="62">
        <f t="shared" ref="N7:N70" si="6">SUMIF(M7,"&lt;&gt;#N/A")</f>
        <v>0</v>
      </c>
      <c r="O7" s="49">
        <f>直径材積計算!U120</f>
        <v>0</v>
      </c>
      <c r="P7" s="204">
        <f>直径材積計算!K4</f>
        <v>2375.1962130648176</v>
      </c>
      <c r="Q7" s="204">
        <f>VLOOKUP(G7,密度計算!A32:Q32,$AA$4,FALSE)</f>
        <v>2339.3631261360165</v>
      </c>
      <c r="R7" s="49">
        <f>VLOOKUP(G7,密度計算!A32:Q32,$AA$5,FALSE)</f>
        <v>3157.8134216085455</v>
      </c>
      <c r="S7" s="55">
        <f>直径材積計算!N120</f>
        <v>2375.1962130648176</v>
      </c>
      <c r="T7" s="49">
        <f>直径材積計算!T120</f>
        <v>116.12789603979289</v>
      </c>
      <c r="U7" s="49">
        <f>直径材積計算!S120</f>
        <v>11.7854501478361</v>
      </c>
      <c r="V7" s="84">
        <f>直径材積計算!Y120</f>
        <v>0.65508410705954601</v>
      </c>
      <c r="W7" s="55" t="str">
        <f t="shared" si="2"/>
        <v/>
      </c>
      <c r="X7" s="55" t="e">
        <f t="shared" si="3"/>
        <v>#VALUE!</v>
      </c>
      <c r="Y7" s="153">
        <v>12</v>
      </c>
      <c r="Z7" s="191">
        <f t="shared" si="5"/>
        <v>0</v>
      </c>
    </row>
    <row r="8" spans="2:27" ht="14.25" thickBot="1">
      <c r="B8" s="20" t="s">
        <v>164</v>
      </c>
      <c r="D8" s="48">
        <v>13</v>
      </c>
      <c r="E8" s="48">
        <f>IF(D8&lt;入力!$C$17,NA(),IF(D8&gt;入力!$H$48,NA(),D8))</f>
        <v>13</v>
      </c>
      <c r="F8" s="55">
        <f>IF(E8&gt;入力!$C$17,IF(S7&gt;=P7,P8,(F7-L7)*(1-$B$27)),IF(E8=入力!$C$17,入力!$C$18,NA()))</f>
        <v>2360.4773446417462</v>
      </c>
      <c r="G8" s="49">
        <f>'樹高計算 '!N6</f>
        <v>8.3976980853352572</v>
      </c>
      <c r="H8" s="49">
        <f>直径材積計算!L121</f>
        <v>130.36149768954678</v>
      </c>
      <c r="I8" s="49">
        <f>直径材積計算!I121</f>
        <v>12.210407353713777</v>
      </c>
      <c r="J8" s="84">
        <f t="shared" si="4"/>
        <v>5.5226752328492258E-2</v>
      </c>
      <c r="K8" s="84">
        <f>ROUNDDOWN(直径材積計算!X121,2)</f>
        <v>0.67</v>
      </c>
      <c r="L8" s="55">
        <f t="shared" si="0"/>
        <v>0</v>
      </c>
      <c r="M8" s="62">
        <f t="shared" si="1"/>
        <v>0</v>
      </c>
      <c r="N8" s="62">
        <f t="shared" si="6"/>
        <v>0</v>
      </c>
      <c r="O8" s="49">
        <f>直径材積計算!U121</f>
        <v>0</v>
      </c>
      <c r="P8" s="204">
        <f>直径材積計算!K5</f>
        <v>2360.4773446417462</v>
      </c>
      <c r="Q8" s="204">
        <f>VLOOKUP(G8,密度計算!A33:Q33,$AA$4,FALSE)</f>
        <v>2167.0910426081309</v>
      </c>
      <c r="R8" s="49">
        <f>VLOOKUP(G8,密度計算!A33:Q33,$AA$5,FALSE)</f>
        <v>2925.2701744935207</v>
      </c>
      <c r="S8" s="55">
        <f>直径材積計算!N121</f>
        <v>2360.4773446417462</v>
      </c>
      <c r="T8" s="49">
        <f>直径材積計算!T121</f>
        <v>130.36149768954678</v>
      </c>
      <c r="U8" s="49">
        <f>直径材積計算!S121</f>
        <v>12.210407353713777</v>
      </c>
      <c r="V8" s="84">
        <f>直径材積計算!Y121</f>
        <v>0.67860045290781412</v>
      </c>
      <c r="W8" s="55" t="str">
        <f t="shared" si="2"/>
        <v/>
      </c>
      <c r="X8" s="55" t="e">
        <f t="shared" si="3"/>
        <v>#VALUE!</v>
      </c>
      <c r="Y8" s="153">
        <v>13</v>
      </c>
      <c r="Z8" s="191">
        <f t="shared" si="5"/>
        <v>0</v>
      </c>
      <c r="AA8">
        <v>0.6</v>
      </c>
    </row>
    <row r="9" spans="2:27" ht="14.25" thickBot="1">
      <c r="B9" s="51">
        <f>入力!C18</f>
        <v>2400</v>
      </c>
      <c r="D9" s="48">
        <v>14</v>
      </c>
      <c r="E9" s="48">
        <f>IF(D9&lt;入力!$C$17,NA(),IF(D9&gt;入力!$H$48,NA(),D9))</f>
        <v>14</v>
      </c>
      <c r="F9" s="55">
        <f>IF(E9&gt;入力!$C$17,IF(S8&gt;=P8,P9,(F8-L8)*(1-$B$27)),IF(E9=入力!$C$17,入力!$C$18,NA()))</f>
        <v>2345.5097008887874</v>
      </c>
      <c r="G9" s="49">
        <f>'樹高計算 '!N7</f>
        <v>8.8475906374783975</v>
      </c>
      <c r="H9" s="49">
        <f>直径材積計算!L122</f>
        <v>144.97603120950851</v>
      </c>
      <c r="I9" s="49">
        <f>直径材積計算!I122</f>
        <v>12.613722174897305</v>
      </c>
      <c r="J9" s="84">
        <f t="shared" si="4"/>
        <v>6.181003265711181E-2</v>
      </c>
      <c r="K9" s="84">
        <f>ROUNDDOWN(直径材積計算!X122,2)</f>
        <v>0.7</v>
      </c>
      <c r="L9" s="55">
        <f t="shared" si="0"/>
        <v>0</v>
      </c>
      <c r="M9" s="62">
        <f t="shared" si="1"/>
        <v>0</v>
      </c>
      <c r="N9" s="62">
        <f t="shared" si="6"/>
        <v>0</v>
      </c>
      <c r="O9" s="49">
        <f>直径材積計算!U122</f>
        <v>0</v>
      </c>
      <c r="P9" s="204">
        <f>直径材積計算!K6</f>
        <v>2345.5097008887874</v>
      </c>
      <c r="Q9" s="204">
        <f>VLOOKUP(G9,密度計算!A34:Q34,$AA$4,FALSE)</f>
        <v>2018.130587083944</v>
      </c>
      <c r="R9" s="49">
        <f>VLOOKUP(G9,密度計算!A34:Q34,$AA$5,FALSE)</f>
        <v>2724.19436865223</v>
      </c>
      <c r="S9" s="55">
        <f>直径材積計算!N122</f>
        <v>2345.5097008887874</v>
      </c>
      <c r="T9" s="49">
        <f>直径材積計算!T122</f>
        <v>144.97603120950851</v>
      </c>
      <c r="U9" s="49">
        <f>直径材積計算!S122</f>
        <v>12.613722174897305</v>
      </c>
      <c r="V9" s="84">
        <f>直径材積計算!Y122</f>
        <v>0.70028287914285858</v>
      </c>
      <c r="W9" s="55" t="str">
        <f t="shared" si="2"/>
        <v/>
      </c>
      <c r="X9" s="55" t="e">
        <f t="shared" si="3"/>
        <v>#VALUE!</v>
      </c>
      <c r="Y9" s="153">
        <v>14</v>
      </c>
      <c r="Z9" s="191">
        <f t="shared" si="5"/>
        <v>0</v>
      </c>
      <c r="AA9">
        <v>0.65</v>
      </c>
    </row>
    <row r="10" spans="2:27">
      <c r="B10" s="59" t="s">
        <v>73</v>
      </c>
      <c r="D10" s="48">
        <v>15</v>
      </c>
      <c r="E10" s="48">
        <f>IF(D10&lt;入力!$C$17,NA(),IF(D10&gt;入力!$H$48,NA(),D10))</f>
        <v>15</v>
      </c>
      <c r="F10" s="55">
        <f>IF(E10&gt;入力!$C$17,IF(S9&gt;=P9,P10,(F9-L9)*(1-$B$27)),IF(E10=入力!$C$17,入力!$C$18,NA()))</f>
        <v>2330.3601453080087</v>
      </c>
      <c r="G10" s="49">
        <f>'樹高計算 '!N8</f>
        <v>9.2897358877145706</v>
      </c>
      <c r="H10" s="49">
        <f>直径材積計算!L123</f>
        <v>159.91799814693761</v>
      </c>
      <c r="I10" s="49">
        <f>直径材積計算!I123</f>
        <v>12.997532164187595</v>
      </c>
      <c r="J10" s="84">
        <f t="shared" si="4"/>
        <v>6.8623726881409094E-2</v>
      </c>
      <c r="K10" s="84">
        <f>ROUNDDOWN(直径材積計算!X123,2)</f>
        <v>0.72</v>
      </c>
      <c r="L10" s="55">
        <f t="shared" si="0"/>
        <v>0</v>
      </c>
      <c r="M10" s="62">
        <f t="shared" si="1"/>
        <v>0</v>
      </c>
      <c r="N10" s="62">
        <f t="shared" si="6"/>
        <v>0</v>
      </c>
      <c r="O10" s="49">
        <f>直径材積計算!U123</f>
        <v>0</v>
      </c>
      <c r="P10" s="204">
        <f>直径材積計算!K7</f>
        <v>2330.3601453080087</v>
      </c>
      <c r="Q10" s="204">
        <f>VLOOKUP(G10,密度計算!A35:Q35,$AA$4,FALSE)</f>
        <v>1888.2074545895391</v>
      </c>
      <c r="R10" s="49">
        <f>VLOOKUP(G10,密度計算!A35:Q35,$AA$5,FALSE)</f>
        <v>2548.8162894713741</v>
      </c>
      <c r="S10" s="55">
        <f>直径材積計算!N123</f>
        <v>2330.3601453080087</v>
      </c>
      <c r="T10" s="49">
        <f>直径材積計算!T123</f>
        <v>159.91799814693761</v>
      </c>
      <c r="U10" s="49">
        <f>直径材積計算!S123</f>
        <v>12.997532164187595</v>
      </c>
      <c r="V10" s="84">
        <f>直径材積計算!Y123</f>
        <v>0.72030721338176495</v>
      </c>
      <c r="W10" s="55" t="str">
        <f t="shared" si="2"/>
        <v/>
      </c>
      <c r="X10" s="55" t="e">
        <f t="shared" si="3"/>
        <v>#VALUE!</v>
      </c>
      <c r="Y10" s="153">
        <v>15</v>
      </c>
      <c r="Z10" s="191">
        <f t="shared" si="5"/>
        <v>0</v>
      </c>
      <c r="AA10">
        <v>0.7</v>
      </c>
    </row>
    <row r="11" spans="2:27">
      <c r="D11" s="48">
        <v>16</v>
      </c>
      <c r="E11" s="48">
        <f>IF(D11&lt;入力!$C$17,NA(),IF(D11&gt;入力!$H$48,NA(),D11))</f>
        <v>16</v>
      </c>
      <c r="F11" s="55">
        <f>IF(E11&gt;入力!$C$17,IF(S10&gt;=P10,P11,(F10-L10)*(1-$B$27)),IF(E11=入力!$C$17,入力!$C$18,NA()))</f>
        <v>2315.0877083824616</v>
      </c>
      <c r="G11" s="49">
        <f>'樹高計算 '!N9</f>
        <v>9.7242817610087116</v>
      </c>
      <c r="H11" s="49">
        <f>直径材積計算!L124</f>
        <v>175.1393811013221</v>
      </c>
      <c r="I11" s="49">
        <f>直径材積計算!I124</f>
        <v>13.363691680875164</v>
      </c>
      <c r="J11" s="84">
        <f t="shared" si="4"/>
        <v>7.5651294103103756E-2</v>
      </c>
      <c r="K11" s="84">
        <f>ROUNDDOWN(直径材積計算!X124,2)</f>
        <v>0.73</v>
      </c>
      <c r="L11" s="55">
        <f t="shared" si="0"/>
        <v>0</v>
      </c>
      <c r="M11" s="62">
        <f t="shared" si="1"/>
        <v>0</v>
      </c>
      <c r="N11" s="62">
        <f t="shared" si="6"/>
        <v>0</v>
      </c>
      <c r="O11" s="49">
        <f>直径材積計算!U124</f>
        <v>0</v>
      </c>
      <c r="P11" s="204">
        <f>直径材積計算!K8</f>
        <v>2315.0877083824616</v>
      </c>
      <c r="Q11" s="204">
        <f>VLOOKUP(G11,密度計算!A36:Q36,$AA$4,FALSE)</f>
        <v>1774.0142352889934</v>
      </c>
      <c r="R11" s="49">
        <f>VLOOKUP(G11,密度計算!A36:Q36,$AA$5,FALSE)</f>
        <v>2394.6713957029729</v>
      </c>
      <c r="S11" s="55">
        <f>直径材積計算!N124</f>
        <v>2315.0877083824616</v>
      </c>
      <c r="T11" s="49">
        <f>直径材積計算!T124</f>
        <v>175.1393811013221</v>
      </c>
      <c r="U11" s="49">
        <f>直径材積計算!S124</f>
        <v>13.363691680875164</v>
      </c>
      <c r="V11" s="84">
        <f>直径材積計算!Y124</f>
        <v>0.73883152187549528</v>
      </c>
      <c r="W11" s="55" t="str">
        <f t="shared" si="2"/>
        <v/>
      </c>
      <c r="X11" s="55" t="e">
        <f t="shared" si="3"/>
        <v>#VALUE!</v>
      </c>
      <c r="Y11" s="153">
        <v>16</v>
      </c>
      <c r="Z11" s="191">
        <f t="shared" si="5"/>
        <v>0</v>
      </c>
      <c r="AA11">
        <v>0.75</v>
      </c>
    </row>
    <row r="12" spans="2:27">
      <c r="D12" s="48">
        <v>17</v>
      </c>
      <c r="E12" s="48">
        <f>IF(D12&lt;入力!$C$17,NA(),IF(D12&gt;入力!$H$48,NA(),D12))</f>
        <v>17</v>
      </c>
      <c r="F12" s="55">
        <f>IF(E12&gt;入力!$C$17,IF(S11&gt;=P11,P12,(F11-L11)*(1-$B$27)),IF(E12=入力!$C$17,入力!$C$18,NA()))</f>
        <v>2299.7442991833059</v>
      </c>
      <c r="G12" s="49">
        <f>'樹高計算 '!N10</f>
        <v>10.151373060620678</v>
      </c>
      <c r="H12" s="49">
        <f>直径材積計算!L125</f>
        <v>190.59708533540604</v>
      </c>
      <c r="I12" s="49">
        <f>直径材積計算!I125</f>
        <v>13.713814790111906</v>
      </c>
      <c r="J12" s="84">
        <f t="shared" si="4"/>
        <v>8.2877511818636368E-2</v>
      </c>
      <c r="K12" s="84">
        <f>ROUNDDOWN(直径材積計算!X125,2)</f>
        <v>0.75</v>
      </c>
      <c r="L12" s="55">
        <f t="shared" si="0"/>
        <v>630</v>
      </c>
      <c r="M12" s="62">
        <f t="shared" si="1"/>
        <v>0.27394349894626463</v>
      </c>
      <c r="N12" s="62">
        <f t="shared" si="6"/>
        <v>0.27394349894626463</v>
      </c>
      <c r="O12" s="49">
        <f>直径材積計算!U125</f>
        <v>26.885305996137305</v>
      </c>
      <c r="P12" s="204">
        <f>直径材積計算!K9</f>
        <v>2299.7442991833059</v>
      </c>
      <c r="Q12" s="204">
        <f>VLOOKUP(G12,密度計算!A37:Q37,$AA$4,FALSE)</f>
        <v>1672.954505961688</v>
      </c>
      <c r="R12" s="49">
        <f>VLOOKUP(G12,密度計算!A37:Q37,$AA$5,FALSE)</f>
        <v>2258.2548787080236</v>
      </c>
      <c r="S12" s="55">
        <f>直径材積計算!N125</f>
        <v>1669.7442991833059</v>
      </c>
      <c r="T12" s="49">
        <f>直径材積計算!T125</f>
        <v>163.71177933926873</v>
      </c>
      <c r="U12" s="49">
        <f>直径材積計算!S125</f>
        <v>15.118301460573257</v>
      </c>
      <c r="V12" s="84">
        <f>直径材積計算!Y125</f>
        <v>0.64935775613650448</v>
      </c>
      <c r="W12" s="55">
        <f t="shared" si="2"/>
        <v>17</v>
      </c>
      <c r="X12" s="55">
        <f t="shared" si="3"/>
        <v>1</v>
      </c>
      <c r="Y12" s="153">
        <v>17</v>
      </c>
      <c r="Z12" s="191">
        <f t="shared" si="5"/>
        <v>0.27394349894626463</v>
      </c>
      <c r="AA12">
        <v>0.8</v>
      </c>
    </row>
    <row r="13" spans="2:27">
      <c r="B13" s="20" t="s">
        <v>109</v>
      </c>
      <c r="D13" s="48">
        <v>18</v>
      </c>
      <c r="E13" s="48">
        <f>IF(D13&lt;入力!$C$17,NA(),IF(D13&gt;入力!$H$48,NA(),D13))</f>
        <v>18</v>
      </c>
      <c r="F13" s="55">
        <f>IF(E13&gt;入力!$C$17,IF(S12&gt;=P12,P13,(F12-L12)*(1-$B$27)),IF(E13=入力!$C$17,入力!$C$18,NA()))</f>
        <v>1669.7442991833059</v>
      </c>
      <c r="G13" s="49">
        <f>'樹高計算 '!N11</f>
        <v>10.571151514316773</v>
      </c>
      <c r="H13" s="49">
        <f>直径材積計算!L126</f>
        <v>178.44443259612194</v>
      </c>
      <c r="I13" s="49">
        <f>直径材積計算!I126</f>
        <v>15.487838640223346</v>
      </c>
      <c r="J13" s="84">
        <f t="shared" si="4"/>
        <v>0.10686931686690081</v>
      </c>
      <c r="K13" s="84">
        <f>ROUNDDOWN(直径材積計算!X126,2)</f>
        <v>0.66</v>
      </c>
      <c r="L13" s="55">
        <f t="shared" si="0"/>
        <v>0</v>
      </c>
      <c r="M13" s="62">
        <f t="shared" si="1"/>
        <v>0</v>
      </c>
      <c r="N13" s="62">
        <f t="shared" si="6"/>
        <v>0</v>
      </c>
      <c r="O13" s="49">
        <f>直径材積計算!U126</f>
        <v>0</v>
      </c>
      <c r="P13" s="204">
        <f>直径材積計算!K10</f>
        <v>2284.3753976275302</v>
      </c>
      <c r="Q13" s="204">
        <f>VLOOKUP(G13,密度計算!A38:Q38,$AA$4,FALSE)</f>
        <v>1582.9635496931762</v>
      </c>
      <c r="R13" s="49">
        <f>VLOOKUP(G13,密度計算!A38:Q38,$AA$5,FALSE)</f>
        <v>2136.7796590838375</v>
      </c>
      <c r="S13" s="55">
        <f>直径材積計算!N126</f>
        <v>1669.7442991833059</v>
      </c>
      <c r="T13" s="49">
        <f>直径材積計算!T126</f>
        <v>178.44443259612194</v>
      </c>
      <c r="U13" s="49">
        <f>直径材積計算!S126</f>
        <v>15.487838640223346</v>
      </c>
      <c r="V13" s="84">
        <f>直径材積計算!Y126</f>
        <v>0.66785621017068542</v>
      </c>
      <c r="W13" s="55" t="str">
        <f t="shared" si="2"/>
        <v/>
      </c>
      <c r="X13" s="55" t="e">
        <f t="shared" si="3"/>
        <v>#VALUE!</v>
      </c>
      <c r="Y13" s="153">
        <v>18</v>
      </c>
      <c r="Z13" s="191">
        <f t="shared" si="5"/>
        <v>0</v>
      </c>
      <c r="AA13">
        <v>0.85</v>
      </c>
    </row>
    <row r="14" spans="2:27" ht="14.25" thickBot="1">
      <c r="B14" s="20" t="s">
        <v>32</v>
      </c>
      <c r="D14" s="48">
        <v>19</v>
      </c>
      <c r="E14" s="48">
        <f>IF(D14&lt;入力!$C$17,NA(),IF(D14&gt;入力!$H$48,NA(),D14))</f>
        <v>19</v>
      </c>
      <c r="F14" s="55">
        <f>IF(E14&gt;入力!$C$17,IF(S13&gt;=P13,P14,(F13-L13)*(1-$B$27)),IF(E14=入力!$C$17,入力!$C$18,NA()))</f>
        <v>1669.7442991833059</v>
      </c>
      <c r="G14" s="49">
        <f>'樹高計算 '!N12</f>
        <v>10.983755820213897</v>
      </c>
      <c r="H14" s="49">
        <f>直径材積計算!L127</f>
        <v>193.44634858300782</v>
      </c>
      <c r="I14" s="49">
        <f>直径材積計算!I127</f>
        <v>15.83904027290464</v>
      </c>
      <c r="J14" s="84">
        <f t="shared" si="4"/>
        <v>0.11585387575668023</v>
      </c>
      <c r="K14" s="84">
        <f>ROUNDDOWN(直径材積計算!X127,2)</f>
        <v>0.68</v>
      </c>
      <c r="L14" s="55">
        <f t="shared" si="0"/>
        <v>0</v>
      </c>
      <c r="M14" s="62">
        <f t="shared" si="1"/>
        <v>0</v>
      </c>
      <c r="N14" s="62">
        <f>SUMIF(M14,"&lt;&gt;#N/A")</f>
        <v>0</v>
      </c>
      <c r="O14" s="49">
        <f>直径材積計算!U127</f>
        <v>0</v>
      </c>
      <c r="P14" s="204">
        <f>直径材積計算!K11</f>
        <v>2269.020710111874</v>
      </c>
      <c r="Q14" s="204">
        <f>VLOOKUP(G14,密度計算!A39:Q39,$AA$4,FALSE)</f>
        <v>1502.3803373462495</v>
      </c>
      <c r="R14" s="49">
        <f>VLOOKUP(G14,密度計算!A39:Q39,$AA$5,FALSE)</f>
        <v>2028.0035795336032</v>
      </c>
      <c r="S14" s="55">
        <f>直径材積計算!N127</f>
        <v>1669.7442991833059</v>
      </c>
      <c r="T14" s="49">
        <f>直径材積計算!T127</f>
        <v>193.44634858300782</v>
      </c>
      <c r="U14" s="49">
        <f>直径材積計算!S127</f>
        <v>15.83904027290464</v>
      </c>
      <c r="V14" s="84">
        <f>直径材積計算!Y127</f>
        <v>0.68533866215740447</v>
      </c>
      <c r="W14" s="55" t="str">
        <f t="shared" si="2"/>
        <v/>
      </c>
      <c r="X14" s="55" t="e">
        <f t="shared" si="3"/>
        <v>#VALUE!</v>
      </c>
      <c r="Y14" s="153">
        <v>19</v>
      </c>
      <c r="Z14" s="191">
        <f t="shared" si="5"/>
        <v>0</v>
      </c>
      <c r="AA14">
        <v>0.9</v>
      </c>
    </row>
    <row r="15" spans="2:27" ht="14.25" thickBot="1">
      <c r="B15" s="51">
        <f>入力!C32</f>
        <v>0.75</v>
      </c>
      <c r="D15" s="48">
        <v>20</v>
      </c>
      <c r="E15" s="48">
        <f>IF(D15&lt;入力!$C$17,NA(),IF(D15&gt;入力!$H$48,NA(),D15))</f>
        <v>20</v>
      </c>
      <c r="F15" s="55">
        <f>IF(E15&gt;入力!$C$17,IF(S14&gt;=P14,P15,(F14-L14)*(1-$B$27)),IF(E15=入力!$C$17,入力!$C$18,NA()))</f>
        <v>1669.7442991833059</v>
      </c>
      <c r="G15" s="49">
        <f>'樹高計算 '!N13</f>
        <v>11.389321692318051</v>
      </c>
      <c r="H15" s="49">
        <f>直径材積計算!L128</f>
        <v>208.68267762656265</v>
      </c>
      <c r="I15" s="49">
        <f>直径材積計算!I128</f>
        <v>16.173239595983958</v>
      </c>
      <c r="J15" s="84">
        <f t="shared" si="4"/>
        <v>0.12497882324175751</v>
      </c>
      <c r="K15" s="84">
        <f>ROUNDDOWN(直径材積計算!X128,2)</f>
        <v>0.7</v>
      </c>
      <c r="L15" s="55">
        <f t="shared" si="0"/>
        <v>0</v>
      </c>
      <c r="M15" s="62">
        <f t="shared" si="1"/>
        <v>0</v>
      </c>
      <c r="N15" s="62">
        <f t="shared" si="6"/>
        <v>0</v>
      </c>
      <c r="O15" s="49">
        <f>直径材積計算!U128</f>
        <v>0</v>
      </c>
      <c r="P15" s="204">
        <f>直径材積計算!K12</f>
        <v>2253.7147793278023</v>
      </c>
      <c r="Q15" s="204">
        <f>VLOOKUP(G15,密度計算!A40:Q40,$AA$4,FALSE)</f>
        <v>1429.8545333511267</v>
      </c>
      <c r="R15" s="49">
        <f>VLOOKUP(G15,密度計算!A40:Q40,$AA$5,FALSE)</f>
        <v>1930.1038756740181</v>
      </c>
      <c r="S15" s="55">
        <f>直径材積計算!N128</f>
        <v>1669.7442991833059</v>
      </c>
      <c r="T15" s="49">
        <f>直径材積計算!T128</f>
        <v>208.68267762656265</v>
      </c>
      <c r="U15" s="49">
        <f>直径材積計算!S128</f>
        <v>16.173239595983958</v>
      </c>
      <c r="V15" s="84">
        <f>直径材積計算!Y128</f>
        <v>0.70187452382117099</v>
      </c>
      <c r="W15" s="55" t="str">
        <f t="shared" si="2"/>
        <v/>
      </c>
      <c r="X15" s="55" t="e">
        <f t="shared" si="3"/>
        <v>#VALUE!</v>
      </c>
      <c r="Y15" s="153">
        <v>20</v>
      </c>
      <c r="Z15" s="191">
        <f t="shared" si="5"/>
        <v>0</v>
      </c>
    </row>
    <row r="16" spans="2:27">
      <c r="D16" s="48">
        <v>21</v>
      </c>
      <c r="E16" s="48">
        <f>IF(D16&lt;入力!$C$17,NA(),IF(D16&gt;入力!$H$48,NA(),D16))</f>
        <v>21</v>
      </c>
      <c r="F16" s="55">
        <f>IF(E16&gt;入力!$C$17,IF(S15&gt;=P15,P16,(F15-L15)*(1-$B$27)),IF(E16=入力!$C$17,入力!$C$18,NA()))</f>
        <v>1669.7442991833059</v>
      </c>
      <c r="G16" s="49">
        <f>'樹高計算 '!N14</f>
        <v>11.787981905817583</v>
      </c>
      <c r="H16" s="49">
        <f>直径材積計算!L129</f>
        <v>224.12127943819436</v>
      </c>
      <c r="I16" s="49">
        <f>直径材積計算!I129</f>
        <v>16.491644678650825</v>
      </c>
      <c r="J16" s="84">
        <f t="shared" si="4"/>
        <v>0.13422491069310136</v>
      </c>
      <c r="K16" s="84">
        <f>ROUNDDOWN(直径材積計算!X129,2)</f>
        <v>0.71</v>
      </c>
      <c r="L16" s="55">
        <f t="shared" si="0"/>
        <v>0</v>
      </c>
      <c r="M16" s="62">
        <f t="shared" si="1"/>
        <v>0</v>
      </c>
      <c r="N16" s="62">
        <f t="shared" si="6"/>
        <v>0</v>
      </c>
      <c r="O16" s="49">
        <f>直径材積計算!U129</f>
        <v>0</v>
      </c>
      <c r="P16" s="204">
        <f>直径材積計算!K13</f>
        <v>2238.4875443031005</v>
      </c>
      <c r="Q16" s="204">
        <f>VLOOKUP(G16,密度計算!A41:Q41,$AA$4,FALSE)</f>
        <v>1364.2778904586401</v>
      </c>
      <c r="R16" s="49">
        <f>VLOOKUP(G16,密度計算!A41:Q41,$AA$5,FALSE)</f>
        <v>1841.5845685359416</v>
      </c>
      <c r="S16" s="55">
        <f>直径材積計算!N129</f>
        <v>1669.7442991833059</v>
      </c>
      <c r="T16" s="49">
        <f>直径材積計算!T129</f>
        <v>224.12127943819436</v>
      </c>
      <c r="U16" s="49">
        <f>直径材積計算!S129</f>
        <v>16.491644678650825</v>
      </c>
      <c r="V16" s="84">
        <f>直径材積計算!Y129</f>
        <v>0.71752823148622358</v>
      </c>
      <c r="W16" s="55" t="str">
        <f t="shared" si="2"/>
        <v/>
      </c>
      <c r="X16" s="55" t="e">
        <f t="shared" si="3"/>
        <v>#VALUE!</v>
      </c>
      <c r="Y16" s="153">
        <v>21</v>
      </c>
      <c r="Z16" s="191">
        <f t="shared" si="5"/>
        <v>0</v>
      </c>
    </row>
    <row r="17" spans="2:27">
      <c r="B17" s="20" t="s">
        <v>76</v>
      </c>
      <c r="D17" s="48">
        <v>22</v>
      </c>
      <c r="E17" s="48">
        <f>IF(D17&lt;入力!$C$17,NA(),IF(D17&gt;入力!$H$48,NA(),D17))</f>
        <v>22</v>
      </c>
      <c r="F17" s="55">
        <f>IF(E17&gt;入力!$C$17,IF(S16&gt;=P16,P17,(F16-L16)*(1-$B$27)),IF(E17=入力!$C$17,入力!$C$18,NA()))</f>
        <v>1669.7442991833059</v>
      </c>
      <c r="G17" s="49">
        <f>'樹高計算 '!N15</f>
        <v>12.179866342189856</v>
      </c>
      <c r="H17" s="49">
        <f>直径材積計算!L130</f>
        <v>239.73253314114632</v>
      </c>
      <c r="I17" s="49">
        <f>直径材積計算!I130</f>
        <v>16.795352308728461</v>
      </c>
      <c r="J17" s="84">
        <f t="shared" si="4"/>
        <v>0.14357439834255023</v>
      </c>
      <c r="K17" s="84">
        <f>ROUNDDOWN(直径材積計算!X130,2)</f>
        <v>0.73</v>
      </c>
      <c r="L17" s="55">
        <f t="shared" si="0"/>
        <v>0</v>
      </c>
      <c r="M17" s="62">
        <f t="shared" si="1"/>
        <v>0</v>
      </c>
      <c r="N17" s="62">
        <f t="shared" si="6"/>
        <v>0</v>
      </c>
      <c r="O17" s="49">
        <f>直径材積計算!U130</f>
        <v>0</v>
      </c>
      <c r="P17" s="204">
        <f>直径材積計算!K14</f>
        <v>2223.3648500458767</v>
      </c>
      <c r="Q17" s="204">
        <f>VLOOKUP(G17,密度計算!A42:Q42,$AA$4,FALSE)</f>
        <v>1304.732921764795</v>
      </c>
      <c r="R17" s="49">
        <f>VLOOKUP(G17,密度計算!A42:Q42,$AA$5,FALSE)</f>
        <v>1761.2071789678407</v>
      </c>
      <c r="S17" s="55">
        <f>直径材積計算!N130</f>
        <v>1669.7442991833059</v>
      </c>
      <c r="T17" s="49">
        <f>直径材積計算!T130</f>
        <v>239.73253314114632</v>
      </c>
      <c r="U17" s="49">
        <f>直径材積計算!S130</f>
        <v>16.795352308728461</v>
      </c>
      <c r="V17" s="84">
        <f>直径材積計算!Y130</f>
        <v>0.73235948791827887</v>
      </c>
      <c r="W17" s="55" t="str">
        <f t="shared" si="2"/>
        <v/>
      </c>
      <c r="X17" s="55" t="e">
        <f t="shared" si="3"/>
        <v>#VALUE!</v>
      </c>
      <c r="Y17" s="153">
        <v>22</v>
      </c>
      <c r="Z17" s="191">
        <f t="shared" si="5"/>
        <v>0</v>
      </c>
      <c r="AA17">
        <v>0</v>
      </c>
    </row>
    <row r="18" spans="2:27" ht="14.25" thickBot="1">
      <c r="B18" s="20" t="s">
        <v>77</v>
      </c>
      <c r="D18" s="48">
        <v>23</v>
      </c>
      <c r="E18" s="48">
        <f>IF(D18&lt;入力!$C$17,NA(),IF(D18&gt;入力!$H$48,NA(),D18))</f>
        <v>23</v>
      </c>
      <c r="F18" s="55">
        <f>IF(E18&gt;入力!$C$17,IF(S17&gt;=P17,P18,(F17-L17)*(1-$B$27)),IF(E18=入力!$C$17,入力!$C$18,NA()))</f>
        <v>1669.7442991833059</v>
      </c>
      <c r="G18" s="49">
        <f>'樹高計算 '!N16</f>
        <v>12.565102034178121</v>
      </c>
      <c r="H18" s="49">
        <f>直径材積計算!L131</f>
        <v>255.48915318319715</v>
      </c>
      <c r="I18" s="49">
        <f>直径材積計算!I131</f>
        <v>17.085360154427978</v>
      </c>
      <c r="J18" s="84">
        <f t="shared" si="4"/>
        <v>0.15301094503401527</v>
      </c>
      <c r="K18" s="84">
        <f>ROUNDDOWN(直径材積計算!X131,2)</f>
        <v>0.74</v>
      </c>
      <c r="L18" s="55">
        <f t="shared" si="0"/>
        <v>0</v>
      </c>
      <c r="M18" s="62">
        <f t="shared" si="1"/>
        <v>0</v>
      </c>
      <c r="N18" s="62">
        <f t="shared" si="6"/>
        <v>0</v>
      </c>
      <c r="O18" s="49">
        <f>直径材積計算!U131</f>
        <v>0</v>
      </c>
      <c r="P18" s="204">
        <f>直径材積計算!K15</f>
        <v>2208.3689082170317</v>
      </c>
      <c r="Q18" s="204">
        <f>VLOOKUP(G18,密度計算!A43:Q43,$AA$4,FALSE)</f>
        <v>1250.4540045575452</v>
      </c>
      <c r="R18" s="49">
        <f>VLOOKUP(G18,密度計算!A43:Q43,$AA$5,FALSE)</f>
        <v>1687.9382232625574</v>
      </c>
      <c r="S18" s="55">
        <f>直径材積計算!N131</f>
        <v>1669.7442991833059</v>
      </c>
      <c r="T18" s="49">
        <f>直径材積計算!T131</f>
        <v>255.48915318319715</v>
      </c>
      <c r="U18" s="49">
        <f>直径材積計算!S131</f>
        <v>17.085360154427978</v>
      </c>
      <c r="V18" s="84">
        <f>直径材積計算!Y131</f>
        <v>0.74642353723326549</v>
      </c>
      <c r="W18" s="55" t="str">
        <f t="shared" si="2"/>
        <v/>
      </c>
      <c r="X18" s="55" t="e">
        <f t="shared" si="3"/>
        <v>#VALUE!</v>
      </c>
      <c r="Y18" s="153">
        <v>23</v>
      </c>
      <c r="Z18" s="191">
        <f t="shared" si="5"/>
        <v>0</v>
      </c>
      <c r="AA18">
        <v>0.05</v>
      </c>
    </row>
    <row r="19" spans="2:27" ht="14.25" thickBot="1">
      <c r="B19" s="194">
        <f>B15-B23</f>
        <v>9.9999999999999978E-2</v>
      </c>
      <c r="D19" s="48">
        <v>24</v>
      </c>
      <c r="E19" s="48">
        <f>IF(D19&lt;入力!$C$17,NA(),IF(D19&gt;入力!$H$48,NA(),D19))</f>
        <v>24</v>
      </c>
      <c r="F19" s="55">
        <f>IF(E19&gt;入力!$C$17,IF(S18&gt;=P18,P19,(F18-L18)*(1-$B$27)),IF(E19=入力!$C$17,入力!$C$18,NA()))</f>
        <v>1669.7442991833059</v>
      </c>
      <c r="G19" s="49">
        <f>'樹高計算 '!N17</f>
        <v>12.94381321069296</v>
      </c>
      <c r="H19" s="49">
        <f>直径材積計算!L132</f>
        <v>271.36601363940792</v>
      </c>
      <c r="I19" s="49">
        <f>直径材積計算!I132</f>
        <v>17.36257743060424</v>
      </c>
      <c r="J19" s="84">
        <f t="shared" si="4"/>
        <v>0.1625195029994333</v>
      </c>
      <c r="K19" s="84">
        <f>ROUNDDOWN(直径材積計算!X132,2)</f>
        <v>0.75</v>
      </c>
      <c r="L19" s="55">
        <f t="shared" si="0"/>
        <v>470</v>
      </c>
      <c r="M19" s="62">
        <f t="shared" si="1"/>
        <v>0.28148022438518477</v>
      </c>
      <c r="N19" s="62">
        <f t="shared" si="6"/>
        <v>0.28148022438518477</v>
      </c>
      <c r="O19" s="49">
        <f>直径材積計算!U132</f>
        <v>39.311647326338203</v>
      </c>
      <c r="P19" s="204">
        <f>直径材積計算!K16</f>
        <v>2193.5187114556147</v>
      </c>
      <c r="Q19" s="204">
        <f>VLOOKUP(G19,密度計算!A44:Q44,$AA$4,FALSE)</f>
        <v>1200.7975578045261</v>
      </c>
      <c r="R19" s="49">
        <f>VLOOKUP(G19,密度計算!A44:Q44,$AA$5,FALSE)</f>
        <v>1620.9089569318216</v>
      </c>
      <c r="S19" s="55">
        <f>直径材積計算!N132</f>
        <v>1199.7442991833059</v>
      </c>
      <c r="T19" s="49">
        <f>直径材積計算!T132</f>
        <v>232.05436631306972</v>
      </c>
      <c r="U19" s="49">
        <f>直径材積計算!S132</f>
        <v>19.172652506278965</v>
      </c>
      <c r="V19" s="84">
        <f>直径材積計算!Y132</f>
        <v>0.64970657542593113</v>
      </c>
      <c r="W19" s="55">
        <f t="shared" si="2"/>
        <v>24</v>
      </c>
      <c r="X19" s="55">
        <f t="shared" si="3"/>
        <v>2</v>
      </c>
      <c r="Y19" s="153">
        <v>24</v>
      </c>
      <c r="Z19" s="191">
        <f t="shared" si="5"/>
        <v>0.28148022438518477</v>
      </c>
      <c r="AA19">
        <v>0.1</v>
      </c>
    </row>
    <row r="20" spans="2:27">
      <c r="D20" s="48">
        <v>25</v>
      </c>
      <c r="E20" s="48">
        <f>IF(D20&lt;入力!$C$17,NA(),IF(D20&gt;入力!$H$48,NA(),D20))</f>
        <v>25</v>
      </c>
      <c r="F20" s="55">
        <f>IF(E20&gt;入力!$C$17,IF(S19&gt;=P19,P20,(F19-L19)*(1-$B$27)),IF(E20=入力!$C$17,入力!$C$18,NA()))</f>
        <v>1199.7442991833059</v>
      </c>
      <c r="G20" s="49">
        <f>'樹高計算 '!N18</f>
        <v>13.316121341690243</v>
      </c>
      <c r="H20" s="49">
        <f>直径材積計算!L133</f>
        <v>246.49636737211679</v>
      </c>
      <c r="I20" s="49">
        <f>直径材積計算!I133</f>
        <v>19.496702437898506</v>
      </c>
      <c r="J20" s="84">
        <f t="shared" si="4"/>
        <v>0.20545741916832833</v>
      </c>
      <c r="K20" s="84">
        <f>ROUNDDOWN(直径材積計算!X133,2)</f>
        <v>0.66</v>
      </c>
      <c r="L20" s="55">
        <f t="shared" si="0"/>
        <v>0</v>
      </c>
      <c r="M20" s="62">
        <f t="shared" si="1"/>
        <v>0</v>
      </c>
      <c r="N20" s="62">
        <f t="shared" si="6"/>
        <v>0</v>
      </c>
      <c r="O20" s="49">
        <f>直径材積計算!U133</f>
        <v>0</v>
      </c>
      <c r="P20" s="204">
        <f>直径材積計算!K17</f>
        <v>2178.8304046181001</v>
      </c>
      <c r="Q20" s="204">
        <f>VLOOKUP(G20,密度計算!A45:Q45,$AA$4,FALSE)</f>
        <v>1155.2189292835096</v>
      </c>
      <c r="R20" s="49">
        <f>VLOOKUP(G20,密度計算!A45:Q45,$AA$5,FALSE)</f>
        <v>1559.3841755611302</v>
      </c>
      <c r="S20" s="55">
        <f>直径材積計算!N133</f>
        <v>1199.7442991833059</v>
      </c>
      <c r="T20" s="49">
        <f>直径材積計算!T133</f>
        <v>246.49636737211679</v>
      </c>
      <c r="U20" s="49">
        <f>直径材積計算!S133</f>
        <v>19.496702437898506</v>
      </c>
      <c r="V20" s="84">
        <f>直径材積計算!Y133</f>
        <v>0.6626513485330221</v>
      </c>
      <c r="W20" s="55" t="str">
        <f t="shared" si="2"/>
        <v/>
      </c>
      <c r="X20" s="55" t="e">
        <f t="shared" si="3"/>
        <v>#VALUE!</v>
      </c>
      <c r="Y20" s="153">
        <v>25</v>
      </c>
      <c r="Z20" s="191">
        <f t="shared" si="5"/>
        <v>0</v>
      </c>
      <c r="AA20">
        <v>0.15</v>
      </c>
    </row>
    <row r="21" spans="2:27">
      <c r="B21" s="56" t="s">
        <v>69</v>
      </c>
      <c r="D21" s="48">
        <v>26</v>
      </c>
      <c r="E21" s="48">
        <f>IF(D21&lt;入力!$C$17,NA(),IF(D21&gt;入力!$H$48,NA(),D21))</f>
        <v>26</v>
      </c>
      <c r="F21" s="55">
        <f>IF(E21&gt;入力!$C$17,IF(S20&gt;=P20,P21,(F20-L20)*(1-$B$27)),IF(E21=入力!$C$17,入力!$C$18,NA()))</f>
        <v>1199.7442991833059</v>
      </c>
      <c r="G21" s="49">
        <f>'樹高計算 '!N19</f>
        <v>13.68214518307442</v>
      </c>
      <c r="H21" s="49">
        <f>直径材積計算!L134</f>
        <v>261.05473298543978</v>
      </c>
      <c r="I21" s="49">
        <f>直径材積計算!I134</f>
        <v>19.807853795877719</v>
      </c>
      <c r="J21" s="84">
        <f t="shared" si="4"/>
        <v>0.21759197619288198</v>
      </c>
      <c r="K21" s="84">
        <f>ROUNDDOWN(直径材積計算!X134,2)</f>
        <v>0.67</v>
      </c>
      <c r="L21" s="55">
        <f t="shared" si="0"/>
        <v>0</v>
      </c>
      <c r="M21" s="62">
        <f t="shared" si="1"/>
        <v>0</v>
      </c>
      <c r="N21" s="62">
        <f t="shared" si="6"/>
        <v>0</v>
      </c>
      <c r="O21" s="49">
        <f>直径材積計算!U134</f>
        <v>0</v>
      </c>
      <c r="P21" s="204">
        <f>直径材積計算!K18</f>
        <v>2164.317616464064</v>
      </c>
      <c r="Q21" s="204">
        <f>VLOOKUP(G21,密度計算!A46:Q46,$AA$4,FALSE)</f>
        <v>1113.254304224341</v>
      </c>
      <c r="R21" s="49">
        <f>VLOOKUP(G21,密度計算!A46:Q46,$AA$5,FALSE)</f>
        <v>1502.7377940036445</v>
      </c>
      <c r="S21" s="55">
        <f>直径材積計算!N134</f>
        <v>1199.7442991833059</v>
      </c>
      <c r="T21" s="49">
        <f>直径材積計算!T134</f>
        <v>261.05473298543978</v>
      </c>
      <c r="U21" s="49">
        <f>直径材積計算!S134</f>
        <v>19.807853795877719</v>
      </c>
      <c r="V21" s="84">
        <f>直径材積計算!Y134</f>
        <v>0.67503432744329117</v>
      </c>
      <c r="W21" s="55" t="str">
        <f t="shared" si="2"/>
        <v/>
      </c>
      <c r="X21" s="55" t="e">
        <f t="shared" si="3"/>
        <v>#VALUE!</v>
      </c>
      <c r="Y21" s="153">
        <v>26</v>
      </c>
      <c r="Z21" s="191">
        <f t="shared" si="5"/>
        <v>0</v>
      </c>
      <c r="AA21">
        <v>0.2</v>
      </c>
    </row>
    <row r="22" spans="2:27" ht="14.25" thickBot="1">
      <c r="B22" s="20" t="s">
        <v>32</v>
      </c>
      <c r="D22" s="48">
        <v>27</v>
      </c>
      <c r="E22" s="48">
        <f>IF(D22&lt;入力!$C$17,NA(),IF(D22&gt;入力!$H$48,NA(),D22))</f>
        <v>27</v>
      </c>
      <c r="F22" s="55">
        <f>IF(E22&gt;入力!$C$17,IF(S21&gt;=P21,P22,(F21-L21)*(1-$B$27)),IF(E22=入力!$C$17,入力!$C$18,NA()))</f>
        <v>1199.7442991833059</v>
      </c>
      <c r="G22" s="49">
        <f>'樹高計算 '!N20</f>
        <v>14.042000821672845</v>
      </c>
      <c r="H22" s="49">
        <f>直径材積計算!L135</f>
        <v>275.70952022053507</v>
      </c>
      <c r="I22" s="49">
        <f>直径材積計算!I135</f>
        <v>20.106844499170027</v>
      </c>
      <c r="J22" s="84">
        <f t="shared" si="4"/>
        <v>0.22980690169415016</v>
      </c>
      <c r="K22" s="84">
        <f>ROUNDDOWN(直径材積計算!X135,2)</f>
        <v>0.68</v>
      </c>
      <c r="L22" s="55">
        <f t="shared" si="0"/>
        <v>0</v>
      </c>
      <c r="M22" s="62">
        <f t="shared" si="1"/>
        <v>0</v>
      </c>
      <c r="N22" s="62">
        <f t="shared" si="6"/>
        <v>0</v>
      </c>
      <c r="O22" s="49">
        <f>直径材積計算!U135</f>
        <v>0</v>
      </c>
      <c r="P22" s="204">
        <f>直径材積計算!K19</f>
        <v>2149.991755359506</v>
      </c>
      <c r="Q22" s="204">
        <f>VLOOKUP(G22,密度計算!A47:Q47,$AA$4,FALSE)</f>
        <v>1074.5064139692925</v>
      </c>
      <c r="R22" s="49">
        <f>VLOOKUP(G22,密度計算!A47:Q47,$AA$5,FALSE)</f>
        <v>1450.433555068106</v>
      </c>
      <c r="S22" s="55">
        <f>直径材積計算!N135</f>
        <v>1199.7442991833059</v>
      </c>
      <c r="T22" s="49">
        <f>直径材積計算!T135</f>
        <v>275.70952022053507</v>
      </c>
      <c r="U22" s="49">
        <f>直径材積計算!S135</f>
        <v>20.106844499170027</v>
      </c>
      <c r="V22" s="84">
        <f>直径材積計算!Y135</f>
        <v>0.68688627162581362</v>
      </c>
      <c r="W22" s="55" t="str">
        <f t="shared" si="2"/>
        <v/>
      </c>
      <c r="X22" s="55" t="e">
        <f t="shared" si="3"/>
        <v>#VALUE!</v>
      </c>
      <c r="Y22" s="153">
        <v>27</v>
      </c>
      <c r="Z22" s="191">
        <f t="shared" si="5"/>
        <v>0</v>
      </c>
    </row>
    <row r="23" spans="2:27" ht="14.25" thickBot="1">
      <c r="B23" s="51">
        <f>IF(入力!C32-入力!C33&gt;0,入力!C33,NA())</f>
        <v>0.65</v>
      </c>
      <c r="D23" s="48">
        <v>28</v>
      </c>
      <c r="E23" s="48">
        <f>IF(D23&lt;入力!$C$17,NA(),IF(D23&gt;入力!$H$48,NA(),D23))</f>
        <v>28</v>
      </c>
      <c r="F23" s="55">
        <f>IF(E23&gt;入力!$C$17,IF(S22&gt;=P22,P23,(F22-L22)*(1-$B$27)),IF(E23=入力!$C$17,入力!$C$18,NA()))</f>
        <v>1199.7442991833059</v>
      </c>
      <c r="G23" s="49">
        <f>'樹高計算 '!N21</f>
        <v>14.395801720323295</v>
      </c>
      <c r="H23" s="49">
        <f>直径材積計算!L136</f>
        <v>290.44218336962342</v>
      </c>
      <c r="I23" s="49">
        <f>直径材積計算!I136</f>
        <v>20.39435731885542</v>
      </c>
      <c r="J23" s="84">
        <f t="shared" si="4"/>
        <v>0.24208673762178679</v>
      </c>
      <c r="K23" s="84">
        <f>ROUNDDOWN(直径材積計算!X136,2)</f>
        <v>0.69</v>
      </c>
      <c r="L23" s="55">
        <f t="shared" si="0"/>
        <v>0</v>
      </c>
      <c r="M23" s="62">
        <f t="shared" si="1"/>
        <v>0</v>
      </c>
      <c r="N23" s="62">
        <f t="shared" si="6"/>
        <v>0</v>
      </c>
      <c r="O23" s="49">
        <f>直径材積計算!U136</f>
        <v>0</v>
      </c>
      <c r="P23" s="204">
        <f>直径材積計算!K20</f>
        <v>2135.8622724644028</v>
      </c>
      <c r="Q23" s="204">
        <f>VLOOKUP(G23,密度計算!A48:Q48,$AA$4,FALSE)</f>
        <v>1038.6331499725275</v>
      </c>
      <c r="R23" s="49">
        <f>VLOOKUP(G23,密度計算!A48:Q48,$AA$5,FALSE)</f>
        <v>1402.0096600086842</v>
      </c>
      <c r="S23" s="55">
        <f>直径材積計算!N136</f>
        <v>1199.7442991833059</v>
      </c>
      <c r="T23" s="49">
        <f>直径材積計算!T136</f>
        <v>290.44218336962342</v>
      </c>
      <c r="U23" s="49">
        <f>直径材積計算!S136</f>
        <v>20.39435731885542</v>
      </c>
      <c r="V23" s="84">
        <f>直径材積計算!Y136</f>
        <v>0.69823608873397436</v>
      </c>
      <c r="W23" s="55" t="str">
        <f t="shared" si="2"/>
        <v/>
      </c>
      <c r="X23" s="55" t="e">
        <f t="shared" si="3"/>
        <v>#VALUE!</v>
      </c>
      <c r="Y23" s="153">
        <v>28</v>
      </c>
      <c r="Z23" s="191">
        <f t="shared" si="5"/>
        <v>0</v>
      </c>
      <c r="AA23">
        <v>1</v>
      </c>
    </row>
    <row r="24" spans="2:27" ht="13.5" customHeight="1">
      <c r="B24" s="60"/>
      <c r="D24" s="48">
        <v>29</v>
      </c>
      <c r="E24" s="48">
        <f>IF(D24&lt;入力!$C$17,NA(),IF(D24&gt;入力!$H$48,NA(),D24))</f>
        <v>29</v>
      </c>
      <c r="F24" s="55">
        <f>IF(E24&gt;入力!$C$17,IF(S23&gt;=P23,P24,(F23-L23)*(1-$B$27)),IF(E24=入力!$C$17,入力!$C$18,NA()))</f>
        <v>1199.7442991833059</v>
      </c>
      <c r="G24" s="49">
        <f>'樹高計算 '!N22</f>
        <v>14.743658763112865</v>
      </c>
      <c r="H24" s="49">
        <f>直径材積計算!L137</f>
        <v>305.23548390955557</v>
      </c>
      <c r="I24" s="49">
        <f>直径材積計算!I137</f>
        <v>20.67102480354054</v>
      </c>
      <c r="J24" s="84">
        <f t="shared" si="4"/>
        <v>0.25441711547813689</v>
      </c>
      <c r="K24" s="84">
        <f>ROUNDDOWN(直径材積計算!X137,2)</f>
        <v>0.7</v>
      </c>
      <c r="L24" s="55">
        <f t="shared" si="0"/>
        <v>0</v>
      </c>
      <c r="M24" s="62">
        <f t="shared" si="1"/>
        <v>0</v>
      </c>
      <c r="N24" s="62">
        <f t="shared" si="6"/>
        <v>0</v>
      </c>
      <c r="O24" s="49">
        <f>直径材積計算!U137</f>
        <v>0</v>
      </c>
      <c r="P24" s="204">
        <f>直径材積計算!K21</f>
        <v>2121.9368956824837</v>
      </c>
      <c r="Q24" s="204">
        <f>VLOOKUP(G24,密度計算!A49:Q49,$AA$4,FALSE)</f>
        <v>1005.3384203895598</v>
      </c>
      <c r="R24" s="49">
        <f>VLOOKUP(G24,密度計算!A49:Q49,$AA$5,FALSE)</f>
        <v>1357.0664261980435</v>
      </c>
      <c r="S24" s="55">
        <f>直径材積計算!N137</f>
        <v>1199.7442991833059</v>
      </c>
      <c r="T24" s="49">
        <f>直径材積計算!T137</f>
        <v>305.23548390955557</v>
      </c>
      <c r="U24" s="49">
        <f>直径材積計算!S137</f>
        <v>20.67102480354054</v>
      </c>
      <c r="V24" s="84">
        <f>直径材積計算!Y137</f>
        <v>0.70911092690215038</v>
      </c>
      <c r="W24" s="55" t="str">
        <f t="shared" si="2"/>
        <v/>
      </c>
      <c r="X24" s="55" t="e">
        <f t="shared" si="3"/>
        <v>#VALUE!</v>
      </c>
      <c r="Y24" s="153">
        <v>29</v>
      </c>
      <c r="Z24" s="191">
        <f t="shared" si="5"/>
        <v>0</v>
      </c>
      <c r="AA24">
        <v>2</v>
      </c>
    </row>
    <row r="25" spans="2:27">
      <c r="D25" s="48">
        <v>30</v>
      </c>
      <c r="E25" s="48">
        <f>IF(D25&lt;入力!$C$17,NA(),IF(D25&gt;入力!$H$48,NA(),D25))</f>
        <v>30</v>
      </c>
      <c r="F25" s="55">
        <f>IF(E25&gt;入力!$C$17,IF(S24&gt;=P24,P25,(F24-L24)*(1-$B$27)),IF(E25=入力!$C$17,入力!$C$18,NA()))</f>
        <v>1199.7442991833059</v>
      </c>
      <c r="G25" s="49">
        <f>'樹高計算 '!N23</f>
        <v>15.085680300802451</v>
      </c>
      <c r="H25" s="49">
        <f>直径材積計算!L138</f>
        <v>320.0734046126197</v>
      </c>
      <c r="I25" s="49">
        <f>直径材積計算!I138</f>
        <v>20.937433704157126</v>
      </c>
      <c r="J25" s="84">
        <f t="shared" si="4"/>
        <v>0.26678468472865524</v>
      </c>
      <c r="K25" s="84">
        <f>ROUNDDOWN(直径材積計算!X138,2)</f>
        <v>0.71</v>
      </c>
      <c r="L25" s="55">
        <f t="shared" si="0"/>
        <v>0</v>
      </c>
      <c r="M25" s="62">
        <f t="shared" si="1"/>
        <v>0</v>
      </c>
      <c r="N25" s="62">
        <f t="shared" si="6"/>
        <v>0</v>
      </c>
      <c r="O25" s="49">
        <f>直径材積計算!U138</f>
        <v>0</v>
      </c>
      <c r="P25" s="204">
        <f>直径材積計算!K22</f>
        <v>2108.2218374180625</v>
      </c>
      <c r="Q25" s="204">
        <f>VLOOKUP(G25,密度計算!A50:Q50,$AA$4,FALSE)</f>
        <v>974.36475313163271</v>
      </c>
      <c r="R25" s="49">
        <f>VLOOKUP(G25,密度計算!A50:Q50,$AA$5,FALSE)</f>
        <v>1315.2563022840732</v>
      </c>
      <c r="S25" s="55">
        <f>直径材積計算!N138</f>
        <v>1199.7442991833059</v>
      </c>
      <c r="T25" s="49">
        <f>直径材積計算!T138</f>
        <v>320.0734046126197</v>
      </c>
      <c r="U25" s="49">
        <f>直径材積計算!S138</f>
        <v>20.937433704157126</v>
      </c>
      <c r="V25" s="84">
        <f>直径材積計算!Y138</f>
        <v>0.71953626955128791</v>
      </c>
      <c r="W25" s="55" t="str">
        <f t="shared" si="2"/>
        <v/>
      </c>
      <c r="X25" s="55" t="e">
        <f t="shared" si="3"/>
        <v>#VALUE!</v>
      </c>
      <c r="Y25" s="153">
        <v>30</v>
      </c>
      <c r="Z25" s="191">
        <f t="shared" si="5"/>
        <v>0</v>
      </c>
      <c r="AA25">
        <v>3</v>
      </c>
    </row>
    <row r="26" spans="2:27" ht="14.25" thickBot="1">
      <c r="B26" s="57" t="s">
        <v>70</v>
      </c>
      <c r="D26" s="48">
        <v>31</v>
      </c>
      <c r="E26" s="48">
        <f>IF(D26&lt;入力!$C$17,NA(),IF(D26&gt;入力!$H$48,NA(),D26))</f>
        <v>31</v>
      </c>
      <c r="F26" s="55">
        <f>IF(E26&gt;入力!$C$17,IF(S25&gt;=P25,P26,(F25-L25)*(1-$B$27)),IF(E26=入力!$C$17,入力!$C$18,NA()))</f>
        <v>1199.7442991833059</v>
      </c>
      <c r="G26" s="49">
        <f>'樹高計算 '!N24</f>
        <v>15.421972196466548</v>
      </c>
      <c r="H26" s="49">
        <f>直径材積計算!L139</f>
        <v>334.94106808707642</v>
      </c>
      <c r="I26" s="49">
        <f>直径材積計算!I139</f>
        <v>21.194128953960703</v>
      </c>
      <c r="J26" s="84">
        <f t="shared" si="4"/>
        <v>0.27917704490455064</v>
      </c>
      <c r="K26" s="84">
        <f>ROUNDDOWN(直径材積計算!X139,2)</f>
        <v>0.72</v>
      </c>
      <c r="L26" s="55">
        <f t="shared" si="0"/>
        <v>0</v>
      </c>
      <c r="M26" s="62">
        <f t="shared" si="1"/>
        <v>0</v>
      </c>
      <c r="N26" s="62">
        <f t="shared" si="6"/>
        <v>0</v>
      </c>
      <c r="O26" s="49">
        <f>直径材積計算!U139</f>
        <v>0</v>
      </c>
      <c r="P26" s="204">
        <f>直径材積計算!K23</f>
        <v>2094.7219789327673</v>
      </c>
      <c r="Q26" s="204">
        <f>VLOOKUP(G26,密度計算!A51:Q51,$AA$4,FALSE)</f>
        <v>945.48727033979378</v>
      </c>
      <c r="R26" s="49">
        <f>VLOOKUP(G26,密度計算!A51:Q51,$AA$5,FALSE)</f>
        <v>1276.2757345716295</v>
      </c>
      <c r="S26" s="55">
        <f>直径材積計算!N139</f>
        <v>1199.7442991833059</v>
      </c>
      <c r="T26" s="49">
        <f>直径材積計算!T139</f>
        <v>334.94106808707642</v>
      </c>
      <c r="U26" s="49">
        <f>直径材積計算!S139</f>
        <v>21.194128953960703</v>
      </c>
      <c r="V26" s="84">
        <f>直径材積計算!Y139</f>
        <v>0.72953603034132519</v>
      </c>
      <c r="W26" s="55" t="str">
        <f t="shared" si="2"/>
        <v/>
      </c>
      <c r="X26" s="55" t="e">
        <f t="shared" si="3"/>
        <v>#VALUE!</v>
      </c>
      <c r="Y26" s="153">
        <v>31</v>
      </c>
      <c r="Z26" s="191">
        <f t="shared" si="5"/>
        <v>0</v>
      </c>
    </row>
    <row r="27" spans="2:27" ht="14.25" thickBot="1">
      <c r="B27" s="58">
        <f>入力!C26</f>
        <v>0</v>
      </c>
      <c r="D27" s="48">
        <v>32</v>
      </c>
      <c r="E27" s="48">
        <f>IF(D27&lt;入力!$C$17,NA(),IF(D27&gt;入力!$H$48,NA(),D27))</f>
        <v>32</v>
      </c>
      <c r="F27" s="55">
        <f>IF(E27&gt;入力!$C$17,IF(S26&gt;=P26,P27,(F26-L26)*(1-$B$27)),IF(E27=入力!$C$17,入力!$C$18,NA()))</f>
        <v>1199.7442991833059</v>
      </c>
      <c r="G27" s="49">
        <f>'樹高計算 '!N25</f>
        <v>15.752637871373446</v>
      </c>
      <c r="H27" s="49">
        <f>直径材積計算!L140</f>
        <v>349.82465986930629</v>
      </c>
      <c r="I27" s="49">
        <f>直径材積計算!I140</f>
        <v>21.441617252939306</v>
      </c>
      <c r="J27" s="84">
        <f t="shared" si="4"/>
        <v>0.2915826814992496</v>
      </c>
      <c r="K27" s="84">
        <f>ROUNDDOWN(直径材積計算!X140,2)</f>
        <v>0.73</v>
      </c>
      <c r="L27" s="55">
        <f t="shared" si="0"/>
        <v>0</v>
      </c>
      <c r="M27" s="62">
        <f t="shared" si="1"/>
        <v>0</v>
      </c>
      <c r="N27" s="62">
        <f t="shared" si="6"/>
        <v>0</v>
      </c>
      <c r="O27" s="49">
        <f>直径材積計算!U140</f>
        <v>0</v>
      </c>
      <c r="P27" s="204">
        <f>直径材積計算!K24</f>
        <v>2081.441033840561</v>
      </c>
      <c r="Q27" s="204">
        <f>VLOOKUP(G27,密度計算!A52:Q52,$AA$4,FALSE)</f>
        <v>918.50874815914403</v>
      </c>
      <c r="R27" s="49">
        <f>VLOOKUP(G27,密度計算!A52:Q52,$AA$5,FALSE)</f>
        <v>1239.8584984078984</v>
      </c>
      <c r="S27" s="55">
        <f>直径材積計算!N140</f>
        <v>1199.7442991833059</v>
      </c>
      <c r="T27" s="49">
        <f>直径材積計算!T140</f>
        <v>349.82465986930629</v>
      </c>
      <c r="U27" s="49">
        <f>直径材積計算!S140</f>
        <v>21.441617252939306</v>
      </c>
      <c r="V27" s="84">
        <f>直径材積計算!Y140</f>
        <v>0.73913264658956013</v>
      </c>
      <c r="W27" s="55" t="str">
        <f t="shared" si="2"/>
        <v/>
      </c>
      <c r="X27" s="55" t="e">
        <f t="shared" si="3"/>
        <v>#VALUE!</v>
      </c>
      <c r="Y27" s="153">
        <v>32</v>
      </c>
      <c r="Z27" s="191">
        <f t="shared" si="5"/>
        <v>0</v>
      </c>
      <c r="AA27">
        <v>1000</v>
      </c>
    </row>
    <row r="28" spans="2:27">
      <c r="B28" s="20" t="s">
        <v>72</v>
      </c>
      <c r="D28" s="48">
        <v>33</v>
      </c>
      <c r="E28" s="48">
        <f>IF(D28&lt;入力!$C$17,NA(),IF(D28&gt;入力!$H$48,NA(),D28))</f>
        <v>33</v>
      </c>
      <c r="F28" s="55">
        <f>IF(E28&gt;入力!$C$17,IF(S27&gt;=P27,P28,(F27-L27)*(1-$B$27)),IF(E28=入力!$C$17,入力!$C$18,NA()))</f>
        <v>1199.7442991833059</v>
      </c>
      <c r="G28" s="49">
        <f>'樹高計算 '!N26</f>
        <v>16.077778351126042</v>
      </c>
      <c r="H28" s="49">
        <f>直径材積計算!L141</f>
        <v>364.71135607577435</v>
      </c>
      <c r="I28" s="49">
        <f>直径材積計算!I141</f>
        <v>21.680370300048679</v>
      </c>
      <c r="J28" s="84">
        <f t="shared" si="4"/>
        <v>0.30399090566551717</v>
      </c>
      <c r="K28" s="84">
        <f>ROUNDDOWN(直径材積計算!X141,2)</f>
        <v>0.74</v>
      </c>
      <c r="L28" s="55">
        <f t="shared" si="0"/>
        <v>0</v>
      </c>
      <c r="M28" s="62">
        <f t="shared" si="1"/>
        <v>0</v>
      </c>
      <c r="N28" s="62">
        <f t="shared" si="6"/>
        <v>0</v>
      </c>
      <c r="O28" s="49">
        <f>直径材積計算!U141</f>
        <v>0</v>
      </c>
      <c r="P28" s="204">
        <f>直径材積計算!K25</f>
        <v>2068.3816930326702</v>
      </c>
      <c r="Q28" s="204">
        <f>VLOOKUP(G28,密度計算!A53:Q53,$AA$4,FALSE)</f>
        <v>893.25554165728647</v>
      </c>
      <c r="R28" s="49">
        <f>VLOOKUP(G28,密度計算!A53:Q53,$AA$5,FALSE)</f>
        <v>1205.7701973915725</v>
      </c>
      <c r="S28" s="55">
        <f>直径材積計算!N141</f>
        <v>1199.7442991833059</v>
      </c>
      <c r="T28" s="49">
        <f>直径材積計算!T141</f>
        <v>364.71135607577435</v>
      </c>
      <c r="U28" s="49">
        <f>直径材積計算!S141</f>
        <v>21.680370300048679</v>
      </c>
      <c r="V28" s="84">
        <f>直径材積計算!Y141</f>
        <v>0.74834716998683659</v>
      </c>
      <c r="W28" s="55" t="str">
        <f t="shared" si="2"/>
        <v/>
      </c>
      <c r="X28" s="55" t="e">
        <f t="shared" si="3"/>
        <v>#VALUE!</v>
      </c>
      <c r="Y28" s="153">
        <v>33</v>
      </c>
      <c r="Z28" s="191">
        <f t="shared" si="5"/>
        <v>0</v>
      </c>
      <c r="AA28">
        <v>1500</v>
      </c>
    </row>
    <row r="29" spans="2:27">
      <c r="D29" s="48">
        <v>34</v>
      </c>
      <c r="E29" s="48">
        <f>IF(D29&lt;入力!$C$17,NA(),IF(D29&gt;入力!$H$48,NA(),D29))</f>
        <v>34</v>
      </c>
      <c r="F29" s="55">
        <f>IF(E29&gt;入力!$C$17,IF(S28&gt;=P28,P29,(F28-L28)*(1-$B$27)),IF(E29=入力!$C$17,入力!$C$18,NA()))</f>
        <v>1199.7442991833059</v>
      </c>
      <c r="G29" s="49">
        <f>'樹高計算 '!N27</f>
        <v>16.397492312078484</v>
      </c>
      <c r="H29" s="49">
        <f>直径材積計算!L142</f>
        <v>379.5892555420229</v>
      </c>
      <c r="I29" s="49">
        <f>直径材積計算!I142</f>
        <v>21.910827711598891</v>
      </c>
      <c r="J29" s="84">
        <f t="shared" si="4"/>
        <v>0.31639179765256498</v>
      </c>
      <c r="K29" s="84">
        <f>ROUNDDOWN(直径材積計算!X142,2)</f>
        <v>0.75</v>
      </c>
      <c r="L29" s="55">
        <f t="shared" si="0"/>
        <v>340</v>
      </c>
      <c r="M29" s="62">
        <f t="shared" si="1"/>
        <v>0.2833937200047093</v>
      </c>
      <c r="N29" s="62">
        <f t="shared" si="6"/>
        <v>0.2833937200047093</v>
      </c>
      <c r="O29" s="49">
        <f>直径材積計算!U142</f>
        <v>55.645161027572385</v>
      </c>
      <c r="P29" s="204">
        <f>直径材積計算!K26</f>
        <v>2055.5457530909252</v>
      </c>
      <c r="Q29" s="204">
        <f>VLOOKUP(G29,密度計算!A54:Q54,$AA$4,FALSE)</f>
        <v>869.5742041201288</v>
      </c>
      <c r="R29" s="49">
        <f>VLOOKUP(G29,密度計算!A54:Q54,$AA$5,FALSE)</f>
        <v>1173.8036998944538</v>
      </c>
      <c r="S29" s="55">
        <f>直径材積計算!N142</f>
        <v>859.74429918330588</v>
      </c>
      <c r="T29" s="49">
        <f>直径材積計算!T142</f>
        <v>323.94409451445051</v>
      </c>
      <c r="U29" s="49">
        <f>直径材積計算!S142</f>
        <v>24.165850540720555</v>
      </c>
      <c r="V29" s="84">
        <f>直径材積計算!Y142</f>
        <v>0.64619916254614995</v>
      </c>
      <c r="W29" s="55">
        <f t="shared" si="2"/>
        <v>34</v>
      </c>
      <c r="X29" s="55">
        <f t="shared" si="3"/>
        <v>3</v>
      </c>
      <c r="Y29" s="153">
        <v>34</v>
      </c>
      <c r="Z29" s="191">
        <f t="shared" si="5"/>
        <v>0.2833937200047093</v>
      </c>
      <c r="AA29">
        <v>2000</v>
      </c>
    </row>
    <row r="30" spans="2:27">
      <c r="B30" s="20" t="s">
        <v>74</v>
      </c>
      <c r="D30" s="48">
        <v>35</v>
      </c>
      <c r="E30" s="48">
        <f>IF(D30&lt;入力!$C$17,NA(),IF(D30&gt;入力!$H$48,NA(),D30))</f>
        <v>35</v>
      </c>
      <c r="F30" s="55">
        <f>IF(E30&gt;入力!$C$17,IF(S29&gt;=P29,P30,(F29-L29)*(1-$B$27)),IF(E30=入力!$C$17,入力!$C$18,NA()))</f>
        <v>859.74429918330588</v>
      </c>
      <c r="G30" s="49">
        <f>'樹高計算 '!N28</f>
        <v>16.71187612803854</v>
      </c>
      <c r="H30" s="49">
        <f>直径材積計算!L143</f>
        <v>337.3477053823359</v>
      </c>
      <c r="I30" s="49">
        <f>直径材積計算!I143</f>
        <v>24.437660348985407</v>
      </c>
      <c r="J30" s="84">
        <f t="shared" si="4"/>
        <v>0.39238143911252626</v>
      </c>
      <c r="K30" s="84">
        <f>ROUNDDOWN(直径材積計算!X143,2)</f>
        <v>0.65</v>
      </c>
      <c r="L30" s="55">
        <f t="shared" si="0"/>
        <v>0</v>
      </c>
      <c r="M30" s="62">
        <f t="shared" si="1"/>
        <v>0</v>
      </c>
      <c r="N30" s="62">
        <f t="shared" si="6"/>
        <v>0</v>
      </c>
      <c r="O30" s="49">
        <f>直径材積計算!U143</f>
        <v>0</v>
      </c>
      <c r="P30" s="204">
        <f>直径材積計算!K27</f>
        <v>2042.934230031648</v>
      </c>
      <c r="Q30" s="204">
        <f>VLOOKUP(G30,密度計算!A55:Q55,$AA$4,FALSE)</f>
        <v>847.32866726273483</v>
      </c>
      <c r="R30" s="49">
        <f>VLOOKUP(G30,密度計算!A55:Q55,$AA$5,FALSE)</f>
        <v>1143.7753327400158</v>
      </c>
      <c r="S30" s="55">
        <f>直径材積計算!N143</f>
        <v>859.74429918330588</v>
      </c>
      <c r="T30" s="49">
        <f>直径材積計算!T143</f>
        <v>337.3477053823359</v>
      </c>
      <c r="U30" s="49">
        <f>直径材積計算!S143</f>
        <v>24.437660348985407</v>
      </c>
      <c r="V30" s="84">
        <f>直径材積計算!Y143</f>
        <v>0.65486501526077712</v>
      </c>
      <c r="W30" s="55" t="str">
        <f t="shared" si="2"/>
        <v/>
      </c>
      <c r="X30" s="55" t="e">
        <f t="shared" si="3"/>
        <v>#VALUE!</v>
      </c>
      <c r="Y30" s="153">
        <v>35</v>
      </c>
      <c r="Z30" s="191">
        <f t="shared" si="5"/>
        <v>0</v>
      </c>
      <c r="AA30">
        <v>2500</v>
      </c>
    </row>
    <row r="31" spans="2:27">
      <c r="B31" s="61">
        <f>L118</f>
        <v>5</v>
      </c>
      <c r="D31" s="48">
        <v>36</v>
      </c>
      <c r="E31" s="48">
        <f>IF(D31&lt;入力!$C$17,NA(),IF(D31&gt;入力!$H$48,NA(),D31))</f>
        <v>36</v>
      </c>
      <c r="F31" s="55">
        <f>IF(E31&gt;入力!$C$17,IF(S30&gt;=P30,P31,(F30-L30)*(1-$B$27)),IF(E31=入力!$C$17,入力!$C$18,NA()))</f>
        <v>859.74429918330588</v>
      </c>
      <c r="G31" s="49">
        <f>'樹高計算 '!N29</f>
        <v>17.021023917260301</v>
      </c>
      <c r="H31" s="49">
        <f>直径材積計算!L144</f>
        <v>350.75429813108252</v>
      </c>
      <c r="I31" s="49">
        <f>直径材積計算!I144</f>
        <v>24.700764205295798</v>
      </c>
      <c r="J31" s="84">
        <f t="shared" si="4"/>
        <v>0.40797513686833797</v>
      </c>
      <c r="K31" s="84">
        <f>ROUNDDOWN(直径材積計算!X144,2)</f>
        <v>0.66</v>
      </c>
      <c r="L31" s="55">
        <f t="shared" si="0"/>
        <v>0</v>
      </c>
      <c r="M31" s="62">
        <f t="shared" si="1"/>
        <v>0</v>
      </c>
      <c r="N31" s="62">
        <f t="shared" si="6"/>
        <v>0</v>
      </c>
      <c r="O31" s="49">
        <f>直径材積計算!U144</f>
        <v>0</v>
      </c>
      <c r="P31" s="204">
        <f>直径材積計算!K28</f>
        <v>2030.5474600239911</v>
      </c>
      <c r="Q31" s="204">
        <f>VLOOKUP(G31,密度計算!A56:Q56,$AA$4,FALSE)</f>
        <v>826.39787730299975</v>
      </c>
      <c r="R31" s="49">
        <f>VLOOKUP(G31,密度計算!A56:Q56,$AA$5,FALSE)</f>
        <v>1115.5216902330944</v>
      </c>
      <c r="S31" s="55">
        <f>直径材積計算!N144</f>
        <v>859.74429918330588</v>
      </c>
      <c r="T31" s="49">
        <f>直径材積計算!T144</f>
        <v>350.75429813108252</v>
      </c>
      <c r="U31" s="49">
        <f>直径材積計算!S144</f>
        <v>24.700764205295798</v>
      </c>
      <c r="V31" s="84">
        <f>直径材積計算!Y144</f>
        <v>0.6632336418178747</v>
      </c>
      <c r="W31" s="55" t="str">
        <f t="shared" si="2"/>
        <v/>
      </c>
      <c r="X31" s="55" t="e">
        <f t="shared" si="3"/>
        <v>#VALUE!</v>
      </c>
      <c r="Y31" s="153">
        <v>36</v>
      </c>
      <c r="Z31" s="191">
        <f t="shared" si="5"/>
        <v>0</v>
      </c>
      <c r="AA31">
        <v>3000</v>
      </c>
    </row>
    <row r="32" spans="2:27">
      <c r="B32" s="20" t="s">
        <v>75</v>
      </c>
      <c r="D32" s="48">
        <v>37</v>
      </c>
      <c r="E32" s="48">
        <f>IF(D32&lt;入力!$C$17,NA(),IF(D32&gt;入力!$H$48,NA(),D32))</f>
        <v>37</v>
      </c>
      <c r="F32" s="55">
        <f>IF(E32&gt;入力!$C$17,IF(S31&gt;=P31,P32,(F31-L31)*(1-$B$27)),IF(E32=入力!$C$17,入力!$C$18,NA()))</f>
        <v>859.74429918330588</v>
      </c>
      <c r="G32" s="49">
        <f>'樹高計算 '!N30</f>
        <v>17.325027589726368</v>
      </c>
      <c r="H32" s="49">
        <f>直径材積計算!L145</f>
        <v>364.15391490367722</v>
      </c>
      <c r="I32" s="49">
        <f>直径材積計算!I145</f>
        <v>24.955548584363324</v>
      </c>
      <c r="J32" s="84">
        <f t="shared" si="4"/>
        <v>0.42356072061146177</v>
      </c>
      <c r="K32" s="84">
        <f>ROUNDDOWN(直径材積計算!X145,2)</f>
        <v>0.67</v>
      </c>
      <c r="L32" s="55">
        <f t="shared" si="0"/>
        <v>0</v>
      </c>
      <c r="M32" s="62">
        <f t="shared" si="1"/>
        <v>0</v>
      </c>
      <c r="N32" s="62">
        <f t="shared" si="6"/>
        <v>0</v>
      </c>
      <c r="O32" s="49">
        <f>直径材積計算!U145</f>
        <v>0</v>
      </c>
      <c r="P32" s="204">
        <f>直径材積計算!K29</f>
        <v>2018.3851885466456</v>
      </c>
      <c r="Q32" s="204">
        <f>VLOOKUP(G32,密度計算!A57:Q57,$AA$4,FALSE)</f>
        <v>806.67380365091435</v>
      </c>
      <c r="R32" s="49">
        <f>VLOOKUP(G32,密度計算!A57:Q57,$AA$5,FALSE)</f>
        <v>1088.8969461685726</v>
      </c>
      <c r="S32" s="55">
        <f>直径材積計算!N145</f>
        <v>859.74429918330588</v>
      </c>
      <c r="T32" s="49">
        <f>直径材積計算!T145</f>
        <v>364.15391490367722</v>
      </c>
      <c r="U32" s="49">
        <f>直径材積計算!S145</f>
        <v>24.955548584363324</v>
      </c>
      <c r="V32" s="84">
        <f>直径材積計算!Y145</f>
        <v>0.67131792726254591</v>
      </c>
      <c r="W32" s="55" t="str">
        <f t="shared" si="2"/>
        <v/>
      </c>
      <c r="X32" s="55" t="e">
        <f t="shared" si="3"/>
        <v>#VALUE!</v>
      </c>
      <c r="Y32" s="153">
        <v>37</v>
      </c>
      <c r="Z32" s="191">
        <f t="shared" si="5"/>
        <v>0</v>
      </c>
      <c r="AA32">
        <v>3500</v>
      </c>
    </row>
    <row r="33" spans="2:27">
      <c r="D33" s="48">
        <v>38</v>
      </c>
      <c r="E33" s="48">
        <f>IF(D33&lt;入力!$C$17,NA(),IF(D33&gt;入力!$H$48,NA(),D33))</f>
        <v>38</v>
      </c>
      <c r="F33" s="55">
        <f>IF(E33&gt;入力!$C$17,IF(S32&gt;=P32,P33,(F32-L32)*(1-$B$27)),IF(E33=入力!$C$17,入力!$C$18,NA()))</f>
        <v>859.74429918330588</v>
      </c>
      <c r="G33" s="49">
        <f>'樹高計算 '!N31</f>
        <v>17.623976894713106</v>
      </c>
      <c r="H33" s="49">
        <f>直径材積計算!L146</f>
        <v>377.53724363701451</v>
      </c>
      <c r="I33" s="49">
        <f>直径材積計算!I146</f>
        <v>25.202377193512568</v>
      </c>
      <c r="J33" s="84">
        <f t="shared" si="4"/>
        <v>0.4391273591411391</v>
      </c>
      <c r="K33" s="84">
        <f>ROUNDDOWN(直径材積計算!X146,2)</f>
        <v>0.67</v>
      </c>
      <c r="L33" s="55">
        <f t="shared" si="0"/>
        <v>0</v>
      </c>
      <c r="M33" s="62">
        <f t="shared" si="1"/>
        <v>0</v>
      </c>
      <c r="N33" s="62">
        <f t="shared" si="6"/>
        <v>0</v>
      </c>
      <c r="O33" s="49">
        <f>直径材積計算!U146</f>
        <v>0</v>
      </c>
      <c r="P33" s="204">
        <f>直径材積計算!K30</f>
        <v>2006.4466492845686</v>
      </c>
      <c r="Q33" s="204">
        <f>VLOOKUP(G33,密度計算!A58:Q58,$AA$4,FALSE)</f>
        <v>788.05975382500981</v>
      </c>
      <c r="R33" s="49">
        <f>VLOOKUP(G33,密度計算!A58:Q58,$AA$5,FALSE)</f>
        <v>1063.7705792039797</v>
      </c>
      <c r="S33" s="55">
        <f>直径材積計算!N146</f>
        <v>859.74429918330588</v>
      </c>
      <c r="T33" s="49">
        <f>直径材積計算!T146</f>
        <v>377.53724363701451</v>
      </c>
      <c r="U33" s="49">
        <f>直径材積計算!S146</f>
        <v>25.202377193512568</v>
      </c>
      <c r="V33" s="84">
        <f>直径材積計算!Y146</f>
        <v>0.67913010892814929</v>
      </c>
      <c r="W33" s="55" t="str">
        <f t="shared" si="2"/>
        <v/>
      </c>
      <c r="X33" s="55" t="e">
        <f t="shared" si="3"/>
        <v>#VALUE!</v>
      </c>
      <c r="Y33" s="153">
        <v>38</v>
      </c>
      <c r="Z33" s="191">
        <f t="shared" si="5"/>
        <v>0</v>
      </c>
    </row>
    <row r="34" spans="2:27">
      <c r="D34" s="48">
        <v>39</v>
      </c>
      <c r="E34" s="48">
        <f>IF(D34&lt;入力!$C$17,NA(),IF(D34&gt;入力!$H$48,NA(),D34))</f>
        <v>39</v>
      </c>
      <c r="F34" s="55">
        <f>IF(E34&gt;入力!$C$17,IF(S33&gt;=P33,P34,(F33-L33)*(1-$B$27)),IF(E34=入力!$C$17,入力!$C$18,NA()))</f>
        <v>859.74429918330588</v>
      </c>
      <c r="G34" s="49">
        <f>'樹高計算 '!N32</f>
        <v>17.917959468627128</v>
      </c>
      <c r="H34" s="49">
        <f>直径材積計算!L147</f>
        <v>390.8955796007358</v>
      </c>
      <c r="I34" s="49">
        <f>直径材積計算!I147</f>
        <v>25.441592589089858</v>
      </c>
      <c r="J34" s="84">
        <f t="shared" si="4"/>
        <v>0.4546649276675146</v>
      </c>
      <c r="K34" s="84">
        <f>ROUNDDOWN(直径材積計算!X147,2)</f>
        <v>0.68</v>
      </c>
      <c r="L34" s="55">
        <f t="shared" si="0"/>
        <v>0</v>
      </c>
      <c r="M34" s="62">
        <f t="shared" si="1"/>
        <v>0</v>
      </c>
      <c r="N34" s="62">
        <f t="shared" si="6"/>
        <v>0</v>
      </c>
      <c r="O34" s="49">
        <f>直径材積計算!U147</f>
        <v>0</v>
      </c>
      <c r="P34" s="204">
        <f>直径材積計算!K31</f>
        <v>1994.7306339218119</v>
      </c>
      <c r="Q34" s="204">
        <f>VLOOKUP(G34,密度計算!A59:Q59,$AA$4,FALSE)</f>
        <v>770.46894133294484</v>
      </c>
      <c r="R34" s="49">
        <f>VLOOKUP(G34,密度計算!A59:Q59,$AA$5,FALSE)</f>
        <v>1040.025439698343</v>
      </c>
      <c r="S34" s="55">
        <f>直径材積計算!N147</f>
        <v>859.74429918330588</v>
      </c>
      <c r="T34" s="49">
        <f>直径材積計算!T147</f>
        <v>390.8955796007358</v>
      </c>
      <c r="U34" s="49">
        <f>直径材積計算!S147</f>
        <v>25.441592589089858</v>
      </c>
      <c r="V34" s="84">
        <f>直径材積計算!Y147</f>
        <v>0.68668180769478215</v>
      </c>
      <c r="W34" s="55" t="str">
        <f t="shared" si="2"/>
        <v/>
      </c>
      <c r="X34" s="55" t="e">
        <f t="shared" si="3"/>
        <v>#VALUE!</v>
      </c>
      <c r="Y34" s="153">
        <v>39</v>
      </c>
      <c r="Z34" s="191">
        <f t="shared" si="5"/>
        <v>0</v>
      </c>
      <c r="AA34" s="151"/>
    </row>
    <row r="35" spans="2:27">
      <c r="B35" s="61"/>
      <c r="D35" s="48">
        <v>40</v>
      </c>
      <c r="E35" s="48">
        <f>IF(D35&lt;入力!$C$17,NA(),IF(D35&gt;入力!$H$48,NA(),D35))</f>
        <v>40</v>
      </c>
      <c r="F35" s="55">
        <f>IF(E35&gt;入力!$C$17,IF(S34&gt;=P34,P35,(F34-L34)*(1-$B$27)),IF(E35=入力!$C$17,入力!$C$18,NA()))</f>
        <v>859.74429918330588</v>
      </c>
      <c r="G35" s="49">
        <f>'樹高計算 '!N33</f>
        <v>18.207060883095494</v>
      </c>
      <c r="H35" s="49">
        <f>直径材積計算!L148</f>
        <v>404.22078899449258</v>
      </c>
      <c r="I35" s="49">
        <f>直径材積計算!I148</f>
        <v>25.673517661144604</v>
      </c>
      <c r="J35" s="84">
        <f t="shared" si="4"/>
        <v>0.47016396547028311</v>
      </c>
      <c r="K35" s="84">
        <f>ROUNDDOWN(直径材積計算!X148,2)</f>
        <v>0.69</v>
      </c>
      <c r="L35" s="55">
        <f t="shared" si="0"/>
        <v>0</v>
      </c>
      <c r="M35" s="62">
        <f t="shared" si="1"/>
        <v>0</v>
      </c>
      <c r="N35" s="62">
        <f t="shared" si="6"/>
        <v>0</v>
      </c>
      <c r="O35" s="49">
        <f>直径材積計算!U148</f>
        <v>0</v>
      </c>
      <c r="P35" s="204">
        <f>直径材積計算!K32</f>
        <v>1983.235553856463</v>
      </c>
      <c r="Q35" s="204">
        <f>VLOOKUP(G35,密度計算!A60:Q60,$AA$4,FALSE)</f>
        <v>753.82326353930023</v>
      </c>
      <c r="R35" s="49">
        <f>VLOOKUP(G35,密度計算!A60:Q60,$AA$5,FALSE)</f>
        <v>1017.5561000044394</v>
      </c>
      <c r="S35" s="55">
        <f>直径材積計算!N148</f>
        <v>859.74429918330588</v>
      </c>
      <c r="T35" s="49">
        <f>直径材積計算!T148</f>
        <v>404.22078899449258</v>
      </c>
      <c r="U35" s="49">
        <f>直径材積計算!S148</f>
        <v>25.673517661144604</v>
      </c>
      <c r="V35" s="84">
        <f>直径材積計算!Y148</f>
        <v>0.69398405860830148</v>
      </c>
      <c r="W35" s="55" t="str">
        <f t="shared" si="2"/>
        <v/>
      </c>
      <c r="X35" s="55" t="e">
        <f t="shared" si="3"/>
        <v>#VALUE!</v>
      </c>
      <c r="Y35" s="153">
        <v>40</v>
      </c>
      <c r="Z35" s="191">
        <f t="shared" si="5"/>
        <v>0</v>
      </c>
    </row>
    <row r="36" spans="2:27">
      <c r="D36" s="48">
        <v>41</v>
      </c>
      <c r="E36" s="48">
        <f>IF(D36&lt;入力!$C$17,NA(),IF(D36&gt;入力!$H$48,NA(),D36))</f>
        <v>41</v>
      </c>
      <c r="F36" s="55">
        <f>IF(E36&gt;入力!$C$17,IF(S35&gt;=P35,P36,(F35-L35)*(1-$B$27)),IF(E36=入力!$C$17,入力!$C$18,NA()))</f>
        <v>859.74429918330588</v>
      </c>
      <c r="G36" s="49">
        <f>'樹高計算 '!N34</f>
        <v>18.491364693287018</v>
      </c>
      <c r="H36" s="49">
        <f>直径材積計算!L149</f>
        <v>417.50527456388858</v>
      </c>
      <c r="I36" s="49">
        <f>直径材積計算!I149</f>
        <v>25.898456998420141</v>
      </c>
      <c r="J36" s="84">
        <f t="shared" si="4"/>
        <v>0.48561563590533607</v>
      </c>
      <c r="K36" s="84">
        <f>ROUNDDOWN(直径材積計算!X149,2)</f>
        <v>0.7</v>
      </c>
      <c r="L36" s="55">
        <f t="shared" si="0"/>
        <v>0</v>
      </c>
      <c r="M36" s="62">
        <f t="shared" si="1"/>
        <v>0</v>
      </c>
      <c r="N36" s="62">
        <f t="shared" si="6"/>
        <v>0</v>
      </c>
      <c r="O36" s="49">
        <f>直径材積計算!U149</f>
        <v>0</v>
      </c>
      <c r="P36" s="204">
        <f>直径材積計算!K33</f>
        <v>1971.9594947478211</v>
      </c>
      <c r="Q36" s="204">
        <f>VLOOKUP(G36,密度計算!A61:Q61,$AA$4,FALSE)</f>
        <v>738.05225465510784</v>
      </c>
      <c r="R36" s="49">
        <f>VLOOKUP(G36,密度計算!A61:Q61,$AA$5,FALSE)</f>
        <v>996.26744115092072</v>
      </c>
      <c r="S36" s="55">
        <f>直径材積計算!N149</f>
        <v>859.74429918330588</v>
      </c>
      <c r="T36" s="49">
        <f>直径材積計算!T149</f>
        <v>417.50527456388858</v>
      </c>
      <c r="U36" s="49">
        <f>直径材積計算!S149</f>
        <v>25.898456998420141</v>
      </c>
      <c r="V36" s="84">
        <f>直径材積計算!Y149</f>
        <v>0.70104734065695884</v>
      </c>
      <c r="W36" s="55" t="str">
        <f t="shared" si="2"/>
        <v/>
      </c>
      <c r="X36" s="55" t="e">
        <f t="shared" si="3"/>
        <v>#VALUE!</v>
      </c>
      <c r="Y36" s="153">
        <v>41</v>
      </c>
      <c r="Z36" s="191">
        <f t="shared" si="5"/>
        <v>0</v>
      </c>
    </row>
    <row r="37" spans="2:27">
      <c r="D37" s="48">
        <v>42</v>
      </c>
      <c r="E37" s="48">
        <f>IF(D37&lt;入力!$C$17,NA(),IF(D37&gt;入力!$H$48,NA(),D37))</f>
        <v>42</v>
      </c>
      <c r="F37" s="55">
        <f>IF(E37&gt;入力!$C$17,IF(S36&gt;=P36,P37,(F36-L36)*(1-$B$27)),IF(E37=入力!$C$17,入力!$C$18,NA()))</f>
        <v>859.74429918330588</v>
      </c>
      <c r="G37" s="49">
        <f>'樹高計算 '!N35</f>
        <v>18.770952486436215</v>
      </c>
      <c r="H37" s="49">
        <f>直径材積計算!L150</f>
        <v>430.74194318041833</v>
      </c>
      <c r="I37" s="49">
        <f>直径材積計算!I150</f>
        <v>26.116698144492677</v>
      </c>
      <c r="J37" s="84">
        <f t="shared" si="4"/>
        <v>0.5010116886958037</v>
      </c>
      <c r="K37" s="84">
        <f>ROUNDDOWN(直径材積計算!X150,2)</f>
        <v>0.7</v>
      </c>
      <c r="L37" s="55">
        <f t="shared" ref="L37:L68" si="7">IF(F37-R37&lt;0,0,ROUNDUP(F37-Q37,-1))</f>
        <v>0</v>
      </c>
      <c r="M37" s="62">
        <f t="shared" ref="M37:M68" si="8">L37/F37</f>
        <v>0</v>
      </c>
      <c r="N37" s="62">
        <f t="shared" si="6"/>
        <v>0</v>
      </c>
      <c r="O37" s="49">
        <f>直径材積計算!U150</f>
        <v>0</v>
      </c>
      <c r="P37" s="204">
        <f>直径材積計算!K34</f>
        <v>1960.9002647029258</v>
      </c>
      <c r="Q37" s="204">
        <f>VLOOKUP(G37,密度計算!A62:Q62,$AA$4,FALSE)</f>
        <v>723.0921854182543</v>
      </c>
      <c r="R37" s="49">
        <f>VLOOKUP(G37,密度計算!A62:Q62,$AA$5,FALSE)</f>
        <v>976.07343753663008</v>
      </c>
      <c r="S37" s="55">
        <f>直径材積計算!N150</f>
        <v>859.74429918330588</v>
      </c>
      <c r="T37" s="49">
        <f>直径材積計算!T150</f>
        <v>430.74194318041833</v>
      </c>
      <c r="U37" s="49">
        <f>直径材積計算!S150</f>
        <v>26.116698144492677</v>
      </c>
      <c r="V37" s="84">
        <f>直径材積計算!Y150</f>
        <v>0.70788160556180268</v>
      </c>
      <c r="W37" s="55" t="str">
        <f t="shared" ref="W37:W68" si="9">IF(N37=0,"",D37)</f>
        <v/>
      </c>
      <c r="X37" s="55" t="e">
        <f t="shared" ref="X37:X68" si="10">RANK(W37,$W$5:$W$115,1)</f>
        <v>#VALUE!</v>
      </c>
      <c r="Y37" s="153">
        <v>42</v>
      </c>
      <c r="Z37" s="191">
        <f t="shared" si="5"/>
        <v>0</v>
      </c>
    </row>
    <row r="38" spans="2:27">
      <c r="D38" s="48">
        <v>43</v>
      </c>
      <c r="E38" s="48">
        <f>IF(D38&lt;入力!$C$17,NA(),IF(D38&gt;入力!$H$48,NA(),D38))</f>
        <v>43</v>
      </c>
      <c r="F38" s="55">
        <f>IF(E38&gt;入力!$C$17,IF(S37&gt;=P37,P38,(F37-L37)*(1-$B$27)),IF(E38=入力!$C$17,入力!$C$18,NA()))</f>
        <v>859.74429918330588</v>
      </c>
      <c r="G38" s="49">
        <f>'樹高計算 '!N36</f>
        <v>19.045903930536912</v>
      </c>
      <c r="H38" s="49">
        <f>直径材積計算!L151</f>
        <v>443.92417532005402</v>
      </c>
      <c r="I38" s="49">
        <f>直径材積計算!I151</f>
        <v>26.328512754826363</v>
      </c>
      <c r="J38" s="84">
        <f t="shared" si="4"/>
        <v>0.51634442443148443</v>
      </c>
      <c r="K38" s="84">
        <f>ROUNDDOWN(直径材積計算!X151,2)</f>
        <v>0.71</v>
      </c>
      <c r="L38" s="55">
        <f t="shared" si="7"/>
        <v>0</v>
      </c>
      <c r="M38" s="62">
        <f t="shared" si="8"/>
        <v>0</v>
      </c>
      <c r="N38" s="62">
        <f t="shared" si="6"/>
        <v>0</v>
      </c>
      <c r="O38" s="49">
        <f>直径材積計算!U151</f>
        <v>0</v>
      </c>
      <c r="P38" s="204">
        <f>直径材積計算!K35</f>
        <v>1950.055436818084</v>
      </c>
      <c r="Q38" s="204">
        <f>VLOOKUP(G38,密度計算!A63:Q63,$AA$4,FALSE)</f>
        <v>708.88528616704559</v>
      </c>
      <c r="R38" s="49">
        <f>VLOOKUP(G38,密度計算!A63:Q63,$AA$5,FALSE)</f>
        <v>956.89610818844619</v>
      </c>
      <c r="S38" s="55">
        <f>直径材積計算!N151</f>
        <v>859.74429918330588</v>
      </c>
      <c r="T38" s="49">
        <f>直径材積計算!T151</f>
        <v>443.92417532005402</v>
      </c>
      <c r="U38" s="49">
        <f>直径材積計算!S151</f>
        <v>26.328512754826363</v>
      </c>
      <c r="V38" s="84">
        <f>直径材積計算!Y151</f>
        <v>0.71449630548349774</v>
      </c>
      <c r="W38" s="55" t="str">
        <f t="shared" si="9"/>
        <v/>
      </c>
      <c r="X38" s="55" t="e">
        <f t="shared" si="10"/>
        <v>#VALUE!</v>
      </c>
      <c r="Y38" s="153">
        <v>43</v>
      </c>
      <c r="Z38" s="191">
        <f t="shared" si="5"/>
        <v>0</v>
      </c>
    </row>
    <row r="39" spans="2:27">
      <c r="D39" s="48">
        <v>44</v>
      </c>
      <c r="E39" s="48">
        <f>IF(D39&lt;入力!$C$17,NA(),IF(D39&gt;入力!$H$48,NA(),D39))</f>
        <v>44</v>
      </c>
      <c r="F39" s="55">
        <f>IF(E39&gt;入力!$C$17,IF(S38&gt;=P38,P39,(F38-L38)*(1-$B$27)),IF(E39=入力!$C$17,入力!$C$18,NA()))</f>
        <v>859.74429918330588</v>
      </c>
      <c r="G39" s="49">
        <f>'樹高計算 '!N37</f>
        <v>19.316296823166965</v>
      </c>
      <c r="H39" s="49">
        <f>直径材積計算!L152</f>
        <v>457.04579636768301</v>
      </c>
      <c r="I39" s="49">
        <f>直径材積計算!I152</f>
        <v>26.53415766355165</v>
      </c>
      <c r="J39" s="84">
        <f t="shared" si="4"/>
        <v>0.53160666119198818</v>
      </c>
      <c r="K39" s="84">
        <f>ROUNDDOWN(直径材積計算!X152,2)</f>
        <v>0.72</v>
      </c>
      <c r="L39" s="55">
        <f t="shared" si="7"/>
        <v>0</v>
      </c>
      <c r="M39" s="62">
        <f t="shared" si="8"/>
        <v>0</v>
      </c>
      <c r="N39" s="62">
        <f t="shared" si="6"/>
        <v>0</v>
      </c>
      <c r="O39" s="49">
        <f>直径材積計算!U152</f>
        <v>0</v>
      </c>
      <c r="P39" s="204">
        <f>直径材積計算!K36</f>
        <v>1939.4223867100238</v>
      </c>
      <c r="Q39" s="204">
        <f>VLOOKUP(G39,密度計算!A64:Q64,$AA$4,FALSE)</f>
        <v>695.37907412637014</v>
      </c>
      <c r="R39" s="49">
        <f>VLOOKUP(G39,密度計算!A64:Q64,$AA$5,FALSE)</f>
        <v>938.66460869158004</v>
      </c>
      <c r="S39" s="55">
        <f>直径材積計算!N152</f>
        <v>859.74429918330588</v>
      </c>
      <c r="T39" s="49">
        <f>直径材積計算!T152</f>
        <v>457.04579636768301</v>
      </c>
      <c r="U39" s="49">
        <f>直径材積計算!S152</f>
        <v>26.53415766355165</v>
      </c>
      <c r="V39" s="84">
        <f>直径材積計算!Y152</f>
        <v>0.72090041958456264</v>
      </c>
      <c r="W39" s="55" t="str">
        <f t="shared" si="9"/>
        <v/>
      </c>
      <c r="X39" s="55" t="e">
        <f t="shared" si="10"/>
        <v>#VALUE!</v>
      </c>
      <c r="Y39" s="153">
        <v>44</v>
      </c>
      <c r="Z39" s="191">
        <f t="shared" si="5"/>
        <v>0</v>
      </c>
    </row>
    <row r="40" spans="2:27">
      <c r="D40" s="48">
        <v>45</v>
      </c>
      <c r="E40" s="48">
        <f>IF(D40&lt;入力!$C$17,NA(),IF(D40&gt;入力!$H$48,NA(),D40))</f>
        <v>45</v>
      </c>
      <c r="F40" s="55">
        <f>IF(E40&gt;入力!$C$17,IF(S39&gt;=P39,P40,(F39-L39)*(1-$B$27)),IF(E40=入力!$C$17,入力!$C$18,NA()))</f>
        <v>859.74429918330588</v>
      </c>
      <c r="G40" s="49">
        <f>'樹高計算 '!N38</f>
        <v>19.582207140401316</v>
      </c>
      <c r="H40" s="49">
        <f>直径材積計算!L153</f>
        <v>470.10104966984557</v>
      </c>
      <c r="I40" s="49">
        <f>直径材積計算!I153</f>
        <v>26.73387586791668</v>
      </c>
      <c r="J40" s="84">
        <f t="shared" si="4"/>
        <v>0.54679170320339099</v>
      </c>
      <c r="K40" s="84">
        <f>ROUNDDOWN(直径材積計算!X153,2)</f>
        <v>0.72</v>
      </c>
      <c r="L40" s="55">
        <f t="shared" si="7"/>
        <v>0</v>
      </c>
      <c r="M40" s="62">
        <f t="shared" si="8"/>
        <v>0</v>
      </c>
      <c r="N40" s="62">
        <f t="shared" si="6"/>
        <v>0</v>
      </c>
      <c r="O40" s="49">
        <f>直径材積計算!U153</f>
        <v>0</v>
      </c>
      <c r="P40" s="204">
        <f>直径材積計算!K37</f>
        <v>1928.9983255994543</v>
      </c>
      <c r="Q40" s="204">
        <f>VLOOKUP(G40,密度計算!A65:Q65,$AA$4,FALSE)</f>
        <v>682.52576904484522</v>
      </c>
      <c r="R40" s="49">
        <f>VLOOKUP(G40,密度計算!A65:Q65,$AA$5,FALSE)</f>
        <v>921.31444238135464</v>
      </c>
      <c r="S40" s="55">
        <f>直径材積計算!N153</f>
        <v>859.74429918330588</v>
      </c>
      <c r="T40" s="49">
        <f>直径材積計算!T153</f>
        <v>470.10104966984557</v>
      </c>
      <c r="U40" s="49">
        <f>直径材積計算!S153</f>
        <v>26.73387586791668</v>
      </c>
      <c r="V40" s="84">
        <f>直径材積計算!Y153</f>
        <v>0.72710247941438211</v>
      </c>
      <c r="W40" s="55" t="str">
        <f t="shared" si="9"/>
        <v/>
      </c>
      <c r="X40" s="55" t="e">
        <f t="shared" si="10"/>
        <v>#VALUE!</v>
      </c>
      <c r="Y40" s="153">
        <v>45</v>
      </c>
      <c r="Z40" s="191">
        <f t="shared" si="5"/>
        <v>0</v>
      </c>
    </row>
    <row r="41" spans="2:27">
      <c r="D41" s="48">
        <v>46</v>
      </c>
      <c r="E41" s="48">
        <f>IF(D41&lt;入力!$C$17,NA(),IF(D41&gt;入力!$H$48,NA(),D41))</f>
        <v>46</v>
      </c>
      <c r="F41" s="55">
        <f>IF(E41&gt;入力!$C$17,IF(S40&gt;=P40,P41,(F40-L40)*(1-$B$27)),IF(E41=入力!$C$17,入力!$C$18,NA()))</f>
        <v>859.74429918330588</v>
      </c>
      <c r="G41" s="49">
        <f>'樹高計算 '!N39</f>
        <v>19.843709085765784</v>
      </c>
      <c r="H41" s="49">
        <f>直径材積計算!L154</f>
        <v>483.08457125540565</v>
      </c>
      <c r="I41" s="49">
        <f>直径材積計算!I154</f>
        <v>26.927897437590502</v>
      </c>
      <c r="J41" s="84">
        <f t="shared" si="4"/>
        <v>0.56189331143492383</v>
      </c>
      <c r="K41" s="84">
        <f>ROUNDDOWN(直径材積計算!X154,2)</f>
        <v>0.73</v>
      </c>
      <c r="L41" s="55">
        <f t="shared" si="7"/>
        <v>0</v>
      </c>
      <c r="M41" s="62">
        <f t="shared" si="8"/>
        <v>0</v>
      </c>
      <c r="N41" s="62">
        <f t="shared" si="6"/>
        <v>0</v>
      </c>
      <c r="O41" s="49">
        <f>直径材積計算!U154</f>
        <v>0</v>
      </c>
      <c r="P41" s="204">
        <f>直径材積計算!K38</f>
        <v>1918.7803294462822</v>
      </c>
      <c r="Q41" s="204">
        <f>VLOOKUP(G41,密度計算!A66:Q66,$AA$4,FALSE)</f>
        <v>670.28178401016896</v>
      </c>
      <c r="R41" s="49">
        <f>VLOOKUP(G41,密度計算!A66:Q66,$AA$5,FALSE)</f>
        <v>904.78677301506116</v>
      </c>
      <c r="S41" s="55">
        <f>直径材積計算!N154</f>
        <v>859.74429918330588</v>
      </c>
      <c r="T41" s="49">
        <f>直径材積計算!T154</f>
        <v>483.08457125540565</v>
      </c>
      <c r="U41" s="49">
        <f>直径材積計算!S154</f>
        <v>26.927897437590502</v>
      </c>
      <c r="V41" s="84">
        <f>直径材積計算!Y154</f>
        <v>0.73311059310618998</v>
      </c>
      <c r="W41" s="55" t="str">
        <f t="shared" si="9"/>
        <v/>
      </c>
      <c r="X41" s="55" t="e">
        <f t="shared" si="10"/>
        <v>#VALUE!</v>
      </c>
      <c r="Y41" s="153">
        <v>46</v>
      </c>
      <c r="Z41" s="191">
        <f t="shared" si="5"/>
        <v>0</v>
      </c>
    </row>
    <row r="42" spans="2:27">
      <c r="D42" s="48">
        <v>47</v>
      </c>
      <c r="E42" s="48">
        <f>IF(D42&lt;入力!$C$17,NA(),IF(D42&gt;入力!$H$48,NA(),D42))</f>
        <v>47</v>
      </c>
      <c r="F42" s="55">
        <f>IF(E42&gt;入力!$C$17,IF(S41&gt;=P41,P42,(F41-L41)*(1-$B$27)),IF(E42=入力!$C$17,入力!$C$18,NA()))</f>
        <v>859.74429918330588</v>
      </c>
      <c r="G42" s="49">
        <f>'樹高計算 '!N40</f>
        <v>20.100875139180143</v>
      </c>
      <c r="H42" s="49">
        <f>直径材積計算!L155</f>
        <v>495.99136614258396</v>
      </c>
      <c r="I42" s="49">
        <f>直径材積計算!I155</f>
        <v>27.116440355307031</v>
      </c>
      <c r="J42" s="84">
        <f t="shared" si="4"/>
        <v>0.57690567604081755</v>
      </c>
      <c r="K42" s="84">
        <f>ROUNDDOWN(直径材積計算!X155,2)</f>
        <v>0.73</v>
      </c>
      <c r="L42" s="55">
        <f t="shared" si="7"/>
        <v>0</v>
      </c>
      <c r="M42" s="62">
        <f t="shared" si="8"/>
        <v>0</v>
      </c>
      <c r="N42" s="62">
        <f t="shared" si="6"/>
        <v>0</v>
      </c>
      <c r="O42" s="49">
        <f>直径材積計算!U155</f>
        <v>0</v>
      </c>
      <c r="P42" s="204">
        <f>直径材積計算!K39</f>
        <v>1908.765364579441</v>
      </c>
      <c r="Q42" s="204">
        <f>VLOOKUP(G42,密度計算!A67:Q67,$AA$4,FALSE)</f>
        <v>658.6072804582351</v>
      </c>
      <c r="R42" s="49">
        <f>VLOOKUP(G42,密度計算!A67:Q67,$AA$5,FALSE)</f>
        <v>889.02782409642725</v>
      </c>
      <c r="S42" s="55">
        <f>直径材積計算!N155</f>
        <v>859.74429918330588</v>
      </c>
      <c r="T42" s="49">
        <f>直径材積計算!T155</f>
        <v>495.99136614258396</v>
      </c>
      <c r="U42" s="49">
        <f>直径材積計算!S155</f>
        <v>27.116440355307031</v>
      </c>
      <c r="V42" s="84">
        <f>直径材積計算!Y155</f>
        <v>0.73893246839195392</v>
      </c>
      <c r="W42" s="55" t="str">
        <f t="shared" si="9"/>
        <v/>
      </c>
      <c r="X42" s="55" t="e">
        <f t="shared" si="10"/>
        <v>#VALUE!</v>
      </c>
      <c r="Y42" s="153">
        <v>47</v>
      </c>
      <c r="Z42" s="191">
        <f t="shared" si="5"/>
        <v>0</v>
      </c>
    </row>
    <row r="43" spans="2:27">
      <c r="D43" s="48">
        <v>48</v>
      </c>
      <c r="E43" s="48">
        <f>IF(D43&lt;入力!$C$17,NA(),IF(D43&gt;入力!$H$48,NA(),D43))</f>
        <v>48</v>
      </c>
      <c r="F43" s="55">
        <f>IF(E43&gt;入力!$C$17,IF(S42&gt;=P42,P43,(F42-L42)*(1-$B$27)),IF(E43=入力!$C$17,入力!$C$18,NA()))</f>
        <v>859.74429918330588</v>
      </c>
      <c r="G43" s="49">
        <f>'樹高計算 '!N41</f>
        <v>20.353776105835145</v>
      </c>
      <c r="H43" s="49">
        <f>直径材積計算!L156</f>
        <v>508.81678615076225</v>
      </c>
      <c r="I43" s="49">
        <f>直径材積計算!I156</f>
        <v>27.299711294719554</v>
      </c>
      <c r="J43" s="84">
        <f t="shared" si="4"/>
        <v>0.59182339055240141</v>
      </c>
      <c r="K43" s="84">
        <f>ROUNDDOWN(直径材積計算!X156,2)</f>
        <v>0.74</v>
      </c>
      <c r="L43" s="55">
        <f t="shared" si="7"/>
        <v>0</v>
      </c>
      <c r="M43" s="62">
        <f t="shared" si="8"/>
        <v>0</v>
      </c>
      <c r="N43" s="62">
        <f t="shared" si="6"/>
        <v>0</v>
      </c>
      <c r="O43" s="49">
        <f>直径材積計算!U156</f>
        <v>0</v>
      </c>
      <c r="P43" s="204">
        <f>直径材積計算!K40</f>
        <v>1898.9503102145168</v>
      </c>
      <c r="Q43" s="204">
        <f>VLOOKUP(G43,密度計算!A68:Q68,$AA$4,FALSE)</f>
        <v>647.46577818070375</v>
      </c>
      <c r="R43" s="49">
        <f>VLOOKUP(G43,密度計算!A68:Q68,$AA$5,FALSE)</f>
        <v>873.98835244031761</v>
      </c>
      <c r="S43" s="55">
        <f>直径材積計算!N156</f>
        <v>859.74429918330588</v>
      </c>
      <c r="T43" s="49">
        <f>直径材積計算!T156</f>
        <v>508.81678615076225</v>
      </c>
      <c r="U43" s="49">
        <f>直径材積計算!S156</f>
        <v>27.299711294719554</v>
      </c>
      <c r="V43" s="84">
        <f>直径材積計算!Y156</f>
        <v>0.74457543445370977</v>
      </c>
      <c r="W43" s="55" t="str">
        <f t="shared" si="9"/>
        <v/>
      </c>
      <c r="X43" s="55" t="e">
        <f t="shared" si="10"/>
        <v>#VALUE!</v>
      </c>
      <c r="Y43" s="153">
        <v>48</v>
      </c>
      <c r="Z43" s="191">
        <f t="shared" si="5"/>
        <v>0</v>
      </c>
    </row>
    <row r="44" spans="2:27">
      <c r="D44" s="48">
        <v>49</v>
      </c>
      <c r="E44" s="48">
        <f>IF(D44&lt;入力!$C$17,NA(),IF(D44&gt;入力!$H$48,NA(),D44))</f>
        <v>49</v>
      </c>
      <c r="F44" s="55">
        <f>IF(E44&gt;入力!$C$17,IF(S43&gt;=P43,P44,(F43-L43)*(1-$B$27)),IF(E44=入力!$C$17,入力!$C$18,NA()))</f>
        <v>859.74429918330588</v>
      </c>
      <c r="G44" s="49">
        <f>'樹高計算 '!N42</f>
        <v>20.602481164944855</v>
      </c>
      <c r="H44" s="49">
        <f>直径材積計算!L157</f>
        <v>521.55650913634395</v>
      </c>
      <c r="I44" s="49">
        <f>直径材積計算!I157</f>
        <v>27.477906340778777</v>
      </c>
      <c r="J44" s="84">
        <f t="shared" si="4"/>
        <v>0.60664142772657459</v>
      </c>
      <c r="K44" s="84">
        <f>ROUNDDOWN(直径材積計算!X157,2)</f>
        <v>0.75</v>
      </c>
      <c r="L44" s="55">
        <f t="shared" si="7"/>
        <v>230</v>
      </c>
      <c r="M44" s="62">
        <f t="shared" si="8"/>
        <v>0.26752140167545529</v>
      </c>
      <c r="N44" s="62">
        <f t="shared" si="6"/>
        <v>0.26752140167545529</v>
      </c>
      <c r="O44" s="49">
        <f>直径材積計算!U157</f>
        <v>72.167796422128845</v>
      </c>
      <c r="P44" s="204">
        <f>直径材積計算!K41</f>
        <v>1889.3319782082906</v>
      </c>
      <c r="Q44" s="204">
        <f>VLOOKUP(G44,密度計算!A69:Q69,$AA$4,FALSE)</f>
        <v>636.82381260462432</v>
      </c>
      <c r="R44" s="49">
        <f>VLOOKUP(G44,密度計算!A69:Q69,$AA$5,FALSE)</f>
        <v>859.62318554810167</v>
      </c>
      <c r="S44" s="55">
        <f>直径材積計算!N157</f>
        <v>629.74429918330588</v>
      </c>
      <c r="T44" s="49">
        <f>直径材積計算!T157</f>
        <v>449.3887127142151</v>
      </c>
      <c r="U44" s="49">
        <f>直径材積計算!S157</f>
        <v>30.059358923171345</v>
      </c>
      <c r="V44" s="84">
        <f>直径材積計算!Y157</f>
        <v>0.64626250160207976</v>
      </c>
      <c r="W44" s="55">
        <f t="shared" si="9"/>
        <v>49</v>
      </c>
      <c r="X44" s="55">
        <f t="shared" si="10"/>
        <v>4</v>
      </c>
      <c r="Y44" s="153">
        <v>49</v>
      </c>
      <c r="Z44" s="191">
        <f t="shared" si="5"/>
        <v>0.26752140167545529</v>
      </c>
    </row>
    <row r="45" spans="2:27">
      <c r="D45" s="48">
        <v>50</v>
      </c>
      <c r="E45" s="48">
        <f>IF(D45&lt;入力!$C$17,NA(),IF(D45&gt;入力!$H$48,NA(),D45))</f>
        <v>50</v>
      </c>
      <c r="F45" s="55">
        <f>IF(E45&gt;入力!$C$17,IF(S44&gt;=P44,P45,(F44-L44)*(1-$B$27)),IF(E45=入力!$C$17,入力!$C$18,NA()))</f>
        <v>629.74429918330588</v>
      </c>
      <c r="G45" s="49">
        <f>'樹高計算 '!N43</f>
        <v>20.847057918312622</v>
      </c>
      <c r="H45" s="49">
        <f>直径材積計算!L158</f>
        <v>460.86316146983432</v>
      </c>
      <c r="I45" s="49">
        <f>直径材積計算!I158</f>
        <v>30.267879337195197</v>
      </c>
      <c r="J45" s="84">
        <f t="shared" si="4"/>
        <v>0.731825857046284</v>
      </c>
      <c r="K45" s="84">
        <f>ROUNDDOWN(直径材積計算!X158,2)</f>
        <v>0.65</v>
      </c>
      <c r="L45" s="55">
        <f t="shared" si="7"/>
        <v>0</v>
      </c>
      <c r="M45" s="62">
        <f t="shared" si="8"/>
        <v>0</v>
      </c>
      <c r="N45" s="62">
        <f t="shared" si="6"/>
        <v>0</v>
      </c>
      <c r="O45" s="49">
        <f>直径材積計算!U158</f>
        <v>0</v>
      </c>
      <c r="P45" s="204">
        <f>直径材積計算!K42</f>
        <v>1879.9071303603071</v>
      </c>
      <c r="Q45" s="204">
        <f>VLOOKUP(G45,密度計算!A70:Q70,$AA$4,FALSE)</f>
        <v>626.65063282872575</v>
      </c>
      <c r="R45" s="49">
        <f>VLOOKUP(G45,密度計算!A70:Q70,$AA$5,FALSE)</f>
        <v>845.89081399882843</v>
      </c>
      <c r="S45" s="55">
        <f>直径材積計算!N158</f>
        <v>629.74429918330588</v>
      </c>
      <c r="T45" s="49">
        <f>直径材積計算!T158</f>
        <v>460.86316146983432</v>
      </c>
      <c r="U45" s="49">
        <f>直径材積計算!S158</f>
        <v>30.267879337195197</v>
      </c>
      <c r="V45" s="84">
        <f>直径材積計算!Y158</f>
        <v>0.65164685143941459</v>
      </c>
      <c r="W45" s="55" t="str">
        <f t="shared" si="9"/>
        <v/>
      </c>
      <c r="X45" s="55" t="e">
        <f t="shared" si="10"/>
        <v>#VALUE!</v>
      </c>
      <c r="Y45" s="153">
        <v>50</v>
      </c>
      <c r="Z45" s="191">
        <f t="shared" si="5"/>
        <v>0</v>
      </c>
    </row>
    <row r="46" spans="2:27">
      <c r="D46" s="48">
        <v>51</v>
      </c>
      <c r="E46" s="48">
        <f>IF(D46&lt;入力!$C$17,NA(),IF(D46&gt;入力!$H$48,NA(),D46))</f>
        <v>51</v>
      </c>
      <c r="F46" s="55">
        <f>IF(E46&gt;入力!$C$17,IF(S45&gt;=P45,P46,(F45-L45)*(1-$B$27)),IF(E46=入力!$C$17,入力!$C$18,NA()))</f>
        <v>629.74429918330588</v>
      </c>
      <c r="G46" s="49">
        <f>'樹高計算 '!N44</f>
        <v>21.087572438646717</v>
      </c>
      <c r="H46" s="49">
        <f>直径材積計算!L159</f>
        <v>472.26789809461928</v>
      </c>
      <c r="I46" s="49">
        <f>直径材積計算!I159</f>
        <v>30.47093680659777</v>
      </c>
      <c r="J46" s="84">
        <f t="shared" si="4"/>
        <v>0.74993596402077412</v>
      </c>
      <c r="K46" s="84">
        <f>ROUNDDOWN(直径材積計算!X159,2)</f>
        <v>0.65</v>
      </c>
      <c r="L46" s="55">
        <f t="shared" si="7"/>
        <v>0</v>
      </c>
      <c r="M46" s="62">
        <f t="shared" si="8"/>
        <v>0</v>
      </c>
      <c r="N46" s="62">
        <f t="shared" si="6"/>
        <v>0</v>
      </c>
      <c r="O46" s="49">
        <f>直径材積計算!U159</f>
        <v>0</v>
      </c>
      <c r="P46" s="204">
        <f>直径材積計算!K43</f>
        <v>1870.6724935370544</v>
      </c>
      <c r="Q46" s="204">
        <f>VLOOKUP(G46,密度計算!A71:Q71,$AA$4,FALSE)</f>
        <v>616.91793490328337</v>
      </c>
      <c r="R46" s="49">
        <f>VLOOKUP(G46,密度計算!A71:Q71,$AA$5,FALSE)</f>
        <v>832.75303141430607</v>
      </c>
      <c r="S46" s="55">
        <f>直径材積計算!N159</f>
        <v>629.74429918330588</v>
      </c>
      <c r="T46" s="49">
        <f>直径材積計算!T159</f>
        <v>472.26789809461928</v>
      </c>
      <c r="U46" s="49">
        <f>直径材積計算!S159</f>
        <v>30.47093680659777</v>
      </c>
      <c r="V46" s="84">
        <f>直径材積計算!Y159</f>
        <v>0.65688271925982722</v>
      </c>
      <c r="W46" s="55" t="str">
        <f t="shared" si="9"/>
        <v/>
      </c>
      <c r="X46" s="55" t="e">
        <f t="shared" si="10"/>
        <v>#VALUE!</v>
      </c>
      <c r="Y46" s="153">
        <v>51</v>
      </c>
      <c r="Z46" s="191">
        <f t="shared" si="5"/>
        <v>0</v>
      </c>
    </row>
    <row r="47" spans="2:27">
      <c r="D47" s="48">
        <v>52</v>
      </c>
      <c r="E47" s="48">
        <f>IF(D47&lt;入力!$C$17,NA(),IF(D47&gt;入力!$H$48,NA(),D47))</f>
        <v>52</v>
      </c>
      <c r="F47" s="55">
        <f>IF(E47&gt;入力!$C$17,IF(S46&gt;=P46,P47,(F46-L46)*(1-$B$27)),IF(E47=入力!$C$17,入力!$C$18,NA()))</f>
        <v>629.74429918330588</v>
      </c>
      <c r="G47" s="49">
        <f>'樹高計算 '!N45</f>
        <v>21.324089317559388</v>
      </c>
      <c r="H47" s="49">
        <f>直径材積計算!L160</f>
        <v>483.59908282761364</v>
      </c>
      <c r="I47" s="49">
        <f>直径材積計算!I160</f>
        <v>30.668715310201147</v>
      </c>
      <c r="J47" s="84">
        <f t="shared" si="4"/>
        <v>0.76792927455600146</v>
      </c>
      <c r="K47" s="84">
        <f>ROUNDDOWN(直径材積計算!X160,2)</f>
        <v>0.66</v>
      </c>
      <c r="L47" s="55">
        <f t="shared" si="7"/>
        <v>0</v>
      </c>
      <c r="M47" s="62">
        <f t="shared" si="8"/>
        <v>0</v>
      </c>
      <c r="N47" s="62">
        <f t="shared" si="6"/>
        <v>0</v>
      </c>
      <c r="O47" s="49">
        <f>直径材積計算!U160</f>
        <v>0</v>
      </c>
      <c r="P47" s="204">
        <f>直径材積計算!K44</f>
        <v>1861.6247728637541</v>
      </c>
      <c r="Q47" s="204">
        <f>VLOOKUP(G47,密度計算!A72:Q72,$AA$4,FALSE)</f>
        <v>607.59962567316313</v>
      </c>
      <c r="R47" s="49">
        <f>VLOOKUP(G47,密度計算!A72:Q72,$AA$5,FALSE)</f>
        <v>820.17461568020178</v>
      </c>
      <c r="S47" s="55">
        <f>直径材積計算!N160</f>
        <v>629.74429918330588</v>
      </c>
      <c r="T47" s="49">
        <f>直径材積計算!T160</f>
        <v>483.59908282761364</v>
      </c>
      <c r="U47" s="49">
        <f>直径材積計算!S160</f>
        <v>30.668715310201147</v>
      </c>
      <c r="V47" s="84">
        <f>直径材積計算!Y160</f>
        <v>0.66197511221993077</v>
      </c>
      <c r="W47" s="55" t="str">
        <f t="shared" si="9"/>
        <v/>
      </c>
      <c r="X47" s="55" t="e">
        <f t="shared" si="10"/>
        <v>#VALUE!</v>
      </c>
      <c r="Y47" s="153">
        <v>52</v>
      </c>
      <c r="Z47" s="191">
        <f t="shared" si="5"/>
        <v>0</v>
      </c>
    </row>
    <row r="48" spans="2:27">
      <c r="D48" s="48">
        <v>53</v>
      </c>
      <c r="E48" s="48">
        <f>IF(D48&lt;入力!$C$17,NA(),IF(D48&gt;入力!$H$48,NA(),D48))</f>
        <v>53</v>
      </c>
      <c r="F48" s="55">
        <f>IF(E48&gt;入力!$C$17,IF(S47&gt;=P47,P48,(F47-L47)*(1-$B$27)),IF(E48=入力!$C$17,入力!$C$18,NA()))</f>
        <v>629.74429918330588</v>
      </c>
      <c r="G48" s="49">
        <f>'樹高計算 '!N46</f>
        <v>21.556671713181789</v>
      </c>
      <c r="H48" s="49">
        <f>直径材積計算!L161</f>
        <v>494.85312598555498</v>
      </c>
      <c r="I48" s="49">
        <f>直径材積計算!I161</f>
        <v>30.861390418970633</v>
      </c>
      <c r="J48" s="84">
        <f t="shared" si="4"/>
        <v>0.7858000884284515</v>
      </c>
      <c r="K48" s="84">
        <f>ROUNDDOWN(直径材積計算!X161,2)</f>
        <v>0.66</v>
      </c>
      <c r="L48" s="55">
        <f t="shared" si="7"/>
        <v>0</v>
      </c>
      <c r="M48" s="62">
        <f t="shared" si="8"/>
        <v>0</v>
      </c>
      <c r="N48" s="62">
        <f t="shared" si="6"/>
        <v>0</v>
      </c>
      <c r="O48" s="49">
        <f>直径材積計算!U161</f>
        <v>0</v>
      </c>
      <c r="P48" s="204">
        <f>直径材積計算!K45</f>
        <v>1852.76066320166</v>
      </c>
      <c r="Q48" s="204">
        <f>VLOOKUP(G48,密度計算!A73:Q73,$AA$4,FALSE)</f>
        <v>598.67161319796696</v>
      </c>
      <c r="R48" s="49">
        <f>VLOOKUP(G48,密度計算!A73:Q73,$AA$5,FALSE)</f>
        <v>808.12304604251585</v>
      </c>
      <c r="S48" s="55">
        <f>直径材積計算!N161</f>
        <v>629.74429918330588</v>
      </c>
      <c r="T48" s="49">
        <f>直径材積計算!T161</f>
        <v>494.85312598555498</v>
      </c>
      <c r="U48" s="49">
        <f>直径材積計算!S161</f>
        <v>30.861390418970633</v>
      </c>
      <c r="V48" s="84">
        <f>直径材積計算!Y161</f>
        <v>0.66692882968921618</v>
      </c>
      <c r="W48" s="55" t="str">
        <f t="shared" si="9"/>
        <v/>
      </c>
      <c r="X48" s="55" t="e">
        <f t="shared" si="10"/>
        <v>#VALUE!</v>
      </c>
      <c r="Y48" s="153">
        <v>53</v>
      </c>
      <c r="Z48" s="191">
        <f t="shared" si="5"/>
        <v>0</v>
      </c>
    </row>
    <row r="49" spans="4:26">
      <c r="D49" s="48">
        <v>54</v>
      </c>
      <c r="E49" s="48">
        <f>IF(D49&lt;入力!$C$17,NA(),IF(D49&gt;入力!$H$48,NA(),D49))</f>
        <v>54</v>
      </c>
      <c r="F49" s="55">
        <f>IF(E49&gt;入力!$C$17,IF(S48&gt;=P48,P49,(F48-L48)*(1-$B$27)),IF(E49=入力!$C$17,入力!$C$18,NA()))</f>
        <v>629.74429918330588</v>
      </c>
      <c r="G49" s="49">
        <f>'樹高計算 '!N47</f>
        <v>21.785381397326137</v>
      </c>
      <c r="H49" s="49">
        <f>直径材積計算!L162</f>
        <v>506.02667492632003</v>
      </c>
      <c r="I49" s="49">
        <f>直径材積計算!I162</f>
        <v>31.049129772792813</v>
      </c>
      <c r="J49" s="84">
        <f t="shared" si="4"/>
        <v>0.80354308182316048</v>
      </c>
      <c r="K49" s="84">
        <f>ROUNDDOWN(直径材積計算!X162,2)</f>
        <v>0.67</v>
      </c>
      <c r="L49" s="55">
        <f t="shared" si="7"/>
        <v>0</v>
      </c>
      <c r="M49" s="62">
        <f t="shared" si="8"/>
        <v>0</v>
      </c>
      <c r="N49" s="62">
        <f t="shared" si="6"/>
        <v>0</v>
      </c>
      <c r="O49" s="49">
        <f>直径材積計算!U162</f>
        <v>0</v>
      </c>
      <c r="P49" s="204">
        <f>直径材積計算!K46</f>
        <v>1844.0768591047379</v>
      </c>
      <c r="Q49" s="204">
        <f>VLOOKUP(G49,密度計算!A74:Q74,$AA$4,FALSE)</f>
        <v>590.11162034412655</v>
      </c>
      <c r="R49" s="49">
        <f>VLOOKUP(G49,密度計算!A74:Q74,$AA$5,FALSE)</f>
        <v>796.56825148294786</v>
      </c>
      <c r="S49" s="55">
        <f>直径材積計算!N162</f>
        <v>629.74429918330588</v>
      </c>
      <c r="T49" s="49">
        <f>直径材積計算!T162</f>
        <v>506.02667492632003</v>
      </c>
      <c r="U49" s="49">
        <f>直径材積計算!S162</f>
        <v>31.049129772792813</v>
      </c>
      <c r="V49" s="84">
        <f>直径材積計算!Y162</f>
        <v>0.67174847271603289</v>
      </c>
      <c r="W49" s="55" t="str">
        <f t="shared" si="9"/>
        <v/>
      </c>
      <c r="X49" s="55" t="e">
        <f t="shared" si="10"/>
        <v>#VALUE!</v>
      </c>
      <c r="Y49" s="153">
        <v>54</v>
      </c>
      <c r="Z49" s="191">
        <f t="shared" si="5"/>
        <v>0</v>
      </c>
    </row>
    <row r="50" spans="4:26">
      <c r="D50" s="48">
        <v>55</v>
      </c>
      <c r="E50" s="48">
        <f>IF(D50&lt;入力!$C$17,NA(),IF(D50&gt;入力!$H$48,NA(),D50))</f>
        <v>55</v>
      </c>
      <c r="F50" s="55">
        <f>IF(E50&gt;入力!$C$17,IF(S49&gt;=P49,P50,(F49-L49)*(1-$B$27)),IF(E50=入力!$C$17,入力!$C$18,NA()))</f>
        <v>629.74429918330588</v>
      </c>
      <c r="G50" s="49">
        <f>'樹高計算 '!N48</f>
        <v>22.01027880212586</v>
      </c>
      <c r="H50" s="49">
        <f>直径材積計算!L163</f>
        <v>517.1166017767448</v>
      </c>
      <c r="I50" s="49">
        <f>直径材積計算!I163</f>
        <v>31.232093526699039</v>
      </c>
      <c r="J50" s="84">
        <f t="shared" si="4"/>
        <v>0.82115328784615571</v>
      </c>
      <c r="K50" s="84">
        <f>ROUNDDOWN(直径材積計算!X163,2)</f>
        <v>0.67</v>
      </c>
      <c r="L50" s="55">
        <f t="shared" si="7"/>
        <v>0</v>
      </c>
      <c r="M50" s="62">
        <f t="shared" si="8"/>
        <v>0</v>
      </c>
      <c r="N50" s="62">
        <f t="shared" si="6"/>
        <v>0</v>
      </c>
      <c r="O50" s="49">
        <f>直径材積計算!U163</f>
        <v>0</v>
      </c>
      <c r="P50" s="204">
        <f>直径材積計算!K47</f>
        <v>1835.5700634282907</v>
      </c>
      <c r="Q50" s="204">
        <f>VLOOKUP(G50,密度計算!A75:Q75,$AA$4,FALSE)</f>
        <v>581.89901863150112</v>
      </c>
      <c r="R50" s="49">
        <f>VLOOKUP(G50,密度計算!A75:Q75,$AA$5,FALSE)</f>
        <v>785.48238643501509</v>
      </c>
      <c r="S50" s="55">
        <f>直径材積計算!N163</f>
        <v>629.74429918330588</v>
      </c>
      <c r="T50" s="49">
        <f>直径材積計算!T163</f>
        <v>517.1166017767448</v>
      </c>
      <c r="U50" s="49">
        <f>直径材積計算!S163</f>
        <v>31.232093526699039</v>
      </c>
      <c r="V50" s="84">
        <f>直径材積計算!Y163</f>
        <v>0.67643845312373019</v>
      </c>
      <c r="W50" s="55" t="str">
        <f t="shared" si="9"/>
        <v/>
      </c>
      <c r="X50" s="55" t="e">
        <f t="shared" si="10"/>
        <v>#VALUE!</v>
      </c>
      <c r="Y50" s="153">
        <v>55</v>
      </c>
      <c r="Z50" s="191">
        <f t="shared" si="5"/>
        <v>0</v>
      </c>
    </row>
    <row r="51" spans="4:26">
      <c r="D51" s="48">
        <v>56</v>
      </c>
      <c r="E51" s="48">
        <f>IF(D51&lt;入力!$C$17,NA(),IF(D51&gt;入力!$H$48,NA(),D51))</f>
        <v>56</v>
      </c>
      <c r="F51" s="55">
        <f>IF(E51&gt;入力!$C$17,IF(S50&gt;=P50,P51,(F50-L50)*(1-$B$27)),IF(E51=入力!$C$17,入力!$C$18,NA()))</f>
        <v>629.74429918330588</v>
      </c>
      <c r="G51" s="49">
        <f>'樹高計算 '!N49</f>
        <v>22.231423066084648</v>
      </c>
      <c r="H51" s="49">
        <f>直径材積計算!L164</f>
        <v>528.1199918859885</v>
      </c>
      <c r="I51" s="49">
        <f>直径材積計算!I164</f>
        <v>31.410434768730116</v>
      </c>
      <c r="J51" s="84">
        <f t="shared" si="4"/>
        <v>0.83862607818901969</v>
      </c>
      <c r="K51" s="84">
        <f>ROUNDDOWN(直径材積計算!X164,2)</f>
        <v>0.68</v>
      </c>
      <c r="L51" s="55">
        <f t="shared" si="7"/>
        <v>0</v>
      </c>
      <c r="M51" s="62">
        <f t="shared" si="8"/>
        <v>0</v>
      </c>
      <c r="N51" s="62">
        <f t="shared" si="6"/>
        <v>0</v>
      </c>
      <c r="O51" s="49">
        <f>直径材積計算!U164</f>
        <v>0</v>
      </c>
      <c r="P51" s="204">
        <f>直径材積計算!K48</f>
        <v>1827.2369947431744</v>
      </c>
      <c r="Q51" s="204">
        <f>VLOOKUP(G51,密度計算!A76:Q76,$AA$4,FALSE)</f>
        <v>574.01467982782367</v>
      </c>
      <c r="R51" s="49">
        <f>VLOOKUP(G51,密度計算!A76:Q76,$AA$5,FALSE)</f>
        <v>774.8396304572866</v>
      </c>
      <c r="S51" s="55">
        <f>直径材積計算!N164</f>
        <v>629.74429918330588</v>
      </c>
      <c r="T51" s="49">
        <f>直径材積計算!T164</f>
        <v>528.1199918859885</v>
      </c>
      <c r="U51" s="49">
        <f>直径材積計算!S164</f>
        <v>31.410434768730116</v>
      </c>
      <c r="V51" s="84">
        <f>直径材積計算!Y164</f>
        <v>0.68100300223747778</v>
      </c>
      <c r="W51" s="55" t="str">
        <f t="shared" si="9"/>
        <v/>
      </c>
      <c r="X51" s="55" t="e">
        <f t="shared" si="10"/>
        <v>#VALUE!</v>
      </c>
      <c r="Y51" s="153">
        <v>56</v>
      </c>
      <c r="Z51" s="191">
        <f t="shared" si="5"/>
        <v>0</v>
      </c>
    </row>
    <row r="52" spans="4:26">
      <c r="D52" s="48">
        <v>57</v>
      </c>
      <c r="E52" s="48">
        <f>IF(D52&lt;入力!$C$17,NA(),IF(D52&gt;入力!$H$48,NA(),D52))</f>
        <v>57</v>
      </c>
      <c r="F52" s="55">
        <f>IF(E52&gt;入力!$C$17,IF(S51&gt;=P51,P52,(F51-L51)*(1-$B$27)),IF(E52=入力!$C$17,入力!$C$18,NA()))</f>
        <v>629.74429918330588</v>
      </c>
      <c r="G52" s="49">
        <f>'樹高計算 '!N50</f>
        <v>22.448872079465712</v>
      </c>
      <c r="H52" s="49">
        <f>直径材積計算!L165</f>
        <v>539.03413296600797</v>
      </c>
      <c r="I52" s="49">
        <f>直径材積計算!I165</f>
        <v>31.584299911457929</v>
      </c>
      <c r="J52" s="84">
        <f t="shared" si="4"/>
        <v>0.85595714588454896</v>
      </c>
      <c r="K52" s="84">
        <f>ROUNDDOWN(直径材積計算!X165,2)</f>
        <v>0.68</v>
      </c>
      <c r="L52" s="55">
        <f t="shared" si="7"/>
        <v>0</v>
      </c>
      <c r="M52" s="62">
        <f t="shared" si="8"/>
        <v>0</v>
      </c>
      <c r="N52" s="62">
        <f t="shared" si="6"/>
        <v>0</v>
      </c>
      <c r="O52" s="49">
        <f>直径材積計算!U165</f>
        <v>0</v>
      </c>
      <c r="P52" s="204">
        <f>直径材積計算!K49</f>
        <v>1819.0743936924644</v>
      </c>
      <c r="Q52" s="204">
        <f>VLOOKUP(G52,密度計算!A77:Q77,$AA$4,FALSE)</f>
        <v>566.44084313136284</v>
      </c>
      <c r="R52" s="49">
        <f>VLOOKUP(G52,密度計算!A77:Q77,$AA$5,FALSE)</f>
        <v>764.61600894853029</v>
      </c>
      <c r="S52" s="55">
        <f>直径材積計算!N165</f>
        <v>629.74429918330588</v>
      </c>
      <c r="T52" s="49">
        <f>直径材積計算!T165</f>
        <v>539.03413296600797</v>
      </c>
      <c r="U52" s="49">
        <f>直径材積計算!S165</f>
        <v>31.584299911457929</v>
      </c>
      <c r="V52" s="84">
        <f>直径材積計算!Y165</f>
        <v>0.68544617924515128</v>
      </c>
      <c r="W52" s="55" t="str">
        <f t="shared" si="9"/>
        <v/>
      </c>
      <c r="X52" s="55" t="e">
        <f t="shared" si="10"/>
        <v>#VALUE!</v>
      </c>
      <c r="Y52" s="153">
        <v>57</v>
      </c>
      <c r="Z52" s="191">
        <f t="shared" si="5"/>
        <v>0</v>
      </c>
    </row>
    <row r="53" spans="4:26">
      <c r="D53" s="48">
        <v>58</v>
      </c>
      <c r="E53" s="48">
        <f>IF(D53&lt;入力!$C$17,NA(),IF(D53&gt;入力!$H$48,NA(),D53))</f>
        <v>58</v>
      </c>
      <c r="F53" s="55">
        <f>IF(E53&gt;入力!$C$17,IF(S52&gt;=P52,P53,(F52-L52)*(1-$B$27)),IF(E53=入力!$C$17,入力!$C$18,NA()))</f>
        <v>629.74429918330588</v>
      </c>
      <c r="G53" s="49">
        <f>'樹高計算 '!N51</f>
        <v>22.662682528953709</v>
      </c>
      <c r="H53" s="49">
        <f>直径材積計算!L166</f>
        <v>549.85650488139697</v>
      </c>
      <c r="I53" s="49">
        <f>直径材積計算!I166</f>
        <v>31.753829059017811</v>
      </c>
      <c r="J53" s="84">
        <f t="shared" si="4"/>
        <v>0.87314248909356906</v>
      </c>
      <c r="K53" s="84">
        <f>ROUNDDOWN(直径材積計算!X166,2)</f>
        <v>0.68</v>
      </c>
      <c r="L53" s="55">
        <f t="shared" si="7"/>
        <v>0</v>
      </c>
      <c r="M53" s="62">
        <f t="shared" si="8"/>
        <v>0</v>
      </c>
      <c r="N53" s="62">
        <f t="shared" si="6"/>
        <v>0</v>
      </c>
      <c r="O53" s="49">
        <f>直径材積計算!U166</f>
        <v>0</v>
      </c>
      <c r="P53" s="204">
        <f>直径材積計算!K50</f>
        <v>1811.079028412488</v>
      </c>
      <c r="Q53" s="204">
        <f>VLOOKUP(G53,密度計算!A78:Q78,$AA$4,FALSE)</f>
        <v>559.16099607626074</v>
      </c>
      <c r="R53" s="49">
        <f>VLOOKUP(G53,密度計算!A78:Q78,$AA$5,FALSE)</f>
        <v>754.78923238655671</v>
      </c>
      <c r="S53" s="55">
        <f>直径材積計算!N166</f>
        <v>629.74429918330588</v>
      </c>
      <c r="T53" s="49">
        <f>直径材積計算!T166</f>
        <v>549.85650488139697</v>
      </c>
      <c r="U53" s="49">
        <f>直径材積計算!S166</f>
        <v>31.753829059017811</v>
      </c>
      <c r="V53" s="84">
        <f>直径材積計算!Y166</f>
        <v>0.68977187919795624</v>
      </c>
      <c r="W53" s="55" t="str">
        <f t="shared" si="9"/>
        <v/>
      </c>
      <c r="X53" s="55" t="e">
        <f t="shared" si="10"/>
        <v>#VALUE!</v>
      </c>
      <c r="Y53" s="153">
        <v>58</v>
      </c>
      <c r="Z53" s="191">
        <f t="shared" si="5"/>
        <v>0</v>
      </c>
    </row>
    <row r="54" spans="4:26">
      <c r="D54" s="48">
        <v>59</v>
      </c>
      <c r="E54" s="48">
        <f>IF(D54&lt;入力!$C$17,NA(),IF(D54&gt;入力!$H$48,NA(),D54))</f>
        <v>59</v>
      </c>
      <c r="F54" s="55">
        <f>IF(E54&gt;入力!$C$17,IF(S53&gt;=P53,P54,(F53-L53)*(1-$B$27)),IF(E54=入力!$C$17,入力!$C$18,NA()))</f>
        <v>629.74429918330588</v>
      </c>
      <c r="G54" s="49">
        <f>'樹高計算 '!N52</f>
        <v>22.872909941523172</v>
      </c>
      <c r="H54" s="49">
        <f>直径材積計算!L167</f>
        <v>560.58477005163104</v>
      </c>
      <c r="I54" s="49">
        <f>直径材積計算!I167</f>
        <v>31.919156351355031</v>
      </c>
      <c r="J54" s="84">
        <f t="shared" si="4"/>
        <v>0.89017839586421743</v>
      </c>
      <c r="K54" s="84">
        <f>ROUNDDOWN(直径材積計算!X167,2)</f>
        <v>0.69</v>
      </c>
      <c r="L54" s="55">
        <f t="shared" si="7"/>
        <v>0</v>
      </c>
      <c r="M54" s="62">
        <f t="shared" si="8"/>
        <v>0</v>
      </c>
      <c r="N54" s="62">
        <f t="shared" si="6"/>
        <v>0</v>
      </c>
      <c r="O54" s="49">
        <f>直径材積計算!U167</f>
        <v>0</v>
      </c>
      <c r="P54" s="204">
        <f>直径材積計算!K51</f>
        <v>1803.2476991268838</v>
      </c>
      <c r="Q54" s="204">
        <f>VLOOKUP(G54,密度計算!A79:Q79,$AA$4,FALSE)</f>
        <v>552.15976754494613</v>
      </c>
      <c r="R54" s="49">
        <f>VLOOKUP(G54,密度計算!A79:Q79,$AA$5,FALSE)</f>
        <v>745.33855190992153</v>
      </c>
      <c r="S54" s="55">
        <f>直径材積計算!N167</f>
        <v>629.74429918330588</v>
      </c>
      <c r="T54" s="49">
        <f>直径材積計算!T167</f>
        <v>560.58477005163104</v>
      </c>
      <c r="U54" s="49">
        <f>直径材積計算!S167</f>
        <v>31.919156351355031</v>
      </c>
      <c r="V54" s="84">
        <f>直径材積計算!Y167</f>
        <v>0.69398384065820851</v>
      </c>
      <c r="W54" s="55" t="str">
        <f t="shared" si="9"/>
        <v/>
      </c>
      <c r="X54" s="55" t="e">
        <f t="shared" si="10"/>
        <v>#VALUE!</v>
      </c>
      <c r="Y54" s="153">
        <v>59</v>
      </c>
      <c r="Z54" s="191">
        <f t="shared" si="5"/>
        <v>0</v>
      </c>
    </row>
    <row r="55" spans="4:26">
      <c r="D55" s="48">
        <v>60</v>
      </c>
      <c r="E55" s="48">
        <f>IF(D55&lt;入力!$C$17,NA(),IF(D55&gt;入力!$H$48,NA(),D55))</f>
        <v>60</v>
      </c>
      <c r="F55" s="55">
        <f>IF(E55&gt;入力!$C$17,IF(S54&gt;=P54,P55,(F54-L54)*(1-$B$27)),IF(E55=入力!$C$17,入力!$C$18,NA()))</f>
        <v>629.74429918330588</v>
      </c>
      <c r="G55" s="49">
        <f>'樹高計算 '!N53</f>
        <v>23.079608727449379</v>
      </c>
      <c r="H55" s="49">
        <f>直径材積計算!L168</f>
        <v>571.21676442979719</v>
      </c>
      <c r="I55" s="49">
        <f>直径材積計算!I168</f>
        <v>32.080410287255276</v>
      </c>
      <c r="J55" s="84">
        <f t="shared" si="4"/>
        <v>0.90706142980665161</v>
      </c>
      <c r="K55" s="84">
        <f>ROUNDDOWN(直径材積計算!X168,2)</f>
        <v>0.69</v>
      </c>
      <c r="L55" s="55">
        <f t="shared" si="7"/>
        <v>0</v>
      </c>
      <c r="M55" s="62">
        <f t="shared" si="8"/>
        <v>0</v>
      </c>
      <c r="N55" s="62">
        <f t="shared" si="6"/>
        <v>0</v>
      </c>
      <c r="O55" s="49">
        <f>直径材積計算!U168</f>
        <v>0</v>
      </c>
      <c r="P55" s="204">
        <f>直径材積計算!K52</f>
        <v>1795.5772420105177</v>
      </c>
      <c r="Q55" s="204">
        <f>VLOOKUP(G55,密度計算!A80:Q80,$AA$4,FALSE)</f>
        <v>545.42283148501349</v>
      </c>
      <c r="R55" s="49">
        <f>VLOOKUP(G55,密度計算!A80:Q80,$AA$5,FALSE)</f>
        <v>736.24462934916346</v>
      </c>
      <c r="S55" s="55">
        <f>直径材積計算!N168</f>
        <v>629.74429918330588</v>
      </c>
      <c r="T55" s="49">
        <f>直径材積計算!T168</f>
        <v>571.21676442979719</v>
      </c>
      <c r="U55" s="49">
        <f>直径材積計算!S168</f>
        <v>32.080410287255276</v>
      </c>
      <c r="V55" s="84">
        <f>直径材積計算!Y168</f>
        <v>0.69808565300304559</v>
      </c>
      <c r="W55" s="55" t="str">
        <f t="shared" si="9"/>
        <v/>
      </c>
      <c r="X55" s="55" t="e">
        <f t="shared" si="10"/>
        <v>#VALUE!</v>
      </c>
      <c r="Y55" s="153">
        <v>60</v>
      </c>
      <c r="Z55" s="191">
        <f t="shared" si="5"/>
        <v>0</v>
      </c>
    </row>
    <row r="56" spans="4:26">
      <c r="D56" s="48">
        <v>61</v>
      </c>
      <c r="E56" s="48">
        <f>IF(D56&lt;入力!$C$17,NA(),IF(D56&gt;入力!$H$48,NA(),D56))</f>
        <v>61</v>
      </c>
      <c r="F56" s="55">
        <f>IF(E56&gt;入力!$C$17,IF(S55&gt;=P55,P56,(F55-L55)*(1-$B$27)),IF(E56=入力!$C$17,入力!$C$18,NA()))</f>
        <v>629.74429918330588</v>
      </c>
      <c r="G56" s="49">
        <f>'樹高計算 '!N54</f>
        <v>23.282832222400035</v>
      </c>
      <c r="H56" s="49">
        <f>直径材積計算!L169</f>
        <v>581.75048902296021</v>
      </c>
      <c r="I56" s="49">
        <f>直径材積計算!I169</f>
        <v>32.237714027604014</v>
      </c>
      <c r="J56" s="84">
        <f t="shared" si="4"/>
        <v>0.92378841662784839</v>
      </c>
      <c r="K56" s="84">
        <f>ROUNDDOWN(直径材積計算!X169,2)</f>
        <v>0.7</v>
      </c>
      <c r="L56" s="55">
        <f t="shared" si="7"/>
        <v>0</v>
      </c>
      <c r="M56" s="62">
        <f t="shared" si="8"/>
        <v>0</v>
      </c>
      <c r="N56" s="62">
        <f t="shared" si="6"/>
        <v>0</v>
      </c>
      <c r="O56" s="49">
        <f>直径材積計算!U169</f>
        <v>0</v>
      </c>
      <c r="P56" s="204">
        <f>直径材積計算!K53</f>
        <v>1788.064532409581</v>
      </c>
      <c r="Q56" s="204">
        <f>VLOOKUP(G56,密度計算!A81:Q81,$AA$4,FALSE)</f>
        <v>538.93682010997622</v>
      </c>
      <c r="R56" s="49">
        <f>VLOOKUP(G56,密度計算!A81:Q81,$AA$5,FALSE)</f>
        <v>727.48942005994616</v>
      </c>
      <c r="S56" s="55">
        <f>直径材積計算!N169</f>
        <v>629.74429918330588</v>
      </c>
      <c r="T56" s="49">
        <f>直径材積計算!T169</f>
        <v>581.75048902296021</v>
      </c>
      <c r="U56" s="49">
        <f>直径材積計算!S169</f>
        <v>32.237714027604014</v>
      </c>
      <c r="V56" s="84">
        <f>直径材積計算!Y169</f>
        <v>0.70208076339385261</v>
      </c>
      <c r="W56" s="55" t="str">
        <f t="shared" si="9"/>
        <v/>
      </c>
      <c r="X56" s="55" t="e">
        <f t="shared" si="10"/>
        <v>#VALUE!</v>
      </c>
      <c r="Y56" s="153">
        <v>61</v>
      </c>
      <c r="Z56" s="191">
        <f t="shared" si="5"/>
        <v>0</v>
      </c>
    </row>
    <row r="57" spans="4:26">
      <c r="D57" s="48">
        <v>62</v>
      </c>
      <c r="E57" s="48">
        <f>IF(D57&lt;入力!$C$17,NA(),IF(D57&gt;入力!$H$48,NA(),D57))</f>
        <v>62</v>
      </c>
      <c r="F57" s="55">
        <f>IF(E57&gt;入力!$C$17,IF(S56&gt;=P56,P57,(F56-L56)*(1-$B$27)),IF(E57=入力!$C$17,入力!$C$18,NA()))</f>
        <v>629.74429918330588</v>
      </c>
      <c r="G57" s="49">
        <f>'樹高計算 '!N55</f>
        <v>23.482632728549</v>
      </c>
      <c r="H57" s="49">
        <f>直径材積計算!L170</f>
        <v>592.18410192051931</v>
      </c>
      <c r="I57" s="49">
        <f>直径材積計算!I170</f>
        <v>32.391185680207691</v>
      </c>
      <c r="J57" s="84">
        <f t="shared" si="4"/>
        <v>0.94035643147306436</v>
      </c>
      <c r="K57" s="84">
        <f>ROUNDDOWN(直径材積計算!X170,2)</f>
        <v>0.7</v>
      </c>
      <c r="L57" s="55">
        <f t="shared" si="7"/>
        <v>0</v>
      </c>
      <c r="M57" s="62">
        <f t="shared" si="8"/>
        <v>0</v>
      </c>
      <c r="N57" s="62">
        <f t="shared" si="6"/>
        <v>0</v>
      </c>
      <c r="O57" s="49">
        <f>直径材積計算!U170</f>
        <v>0</v>
      </c>
      <c r="P57" s="204">
        <f>直径材積計算!K54</f>
        <v>1780.7064874948126</v>
      </c>
      <c r="Q57" s="204">
        <f>VLOOKUP(G57,密度計算!A82:Q82,$AA$4,FALSE)</f>
        <v>532.68924551926125</v>
      </c>
      <c r="R57" s="49">
        <f>VLOOKUP(G57,密度計算!A82:Q82,$AA$5,FALSE)</f>
        <v>719.05606712100052</v>
      </c>
      <c r="S57" s="55">
        <f>直径材積計算!N170</f>
        <v>629.74429918330588</v>
      </c>
      <c r="T57" s="49">
        <f>直径材積計算!T170</f>
        <v>592.18410192051931</v>
      </c>
      <c r="U57" s="49">
        <f>直径材積計算!S170</f>
        <v>32.391185680207691</v>
      </c>
      <c r="V57" s="84">
        <f>直径材積計算!Y170</f>
        <v>0.70597248342189545</v>
      </c>
      <c r="W57" s="55" t="str">
        <f t="shared" si="9"/>
        <v/>
      </c>
      <c r="X57" s="55" t="e">
        <f t="shared" si="10"/>
        <v>#VALUE!</v>
      </c>
      <c r="Y57" s="153">
        <v>62</v>
      </c>
      <c r="Z57" s="191">
        <f t="shared" si="5"/>
        <v>0</v>
      </c>
    </row>
    <row r="58" spans="4:26">
      <c r="D58" s="48">
        <v>63</v>
      </c>
      <c r="E58" s="48">
        <f>IF(D58&lt;入力!$C$17,NA(),IF(D58&gt;入力!$H$48,NA(),D58))</f>
        <v>63</v>
      </c>
      <c r="F58" s="55">
        <f>IF(E58&gt;入力!$C$17,IF(S57&gt;=P57,P58,(F57-L57)*(1-$B$27)),IF(E58=入力!$C$17,入力!$C$18,NA()))</f>
        <v>629.74429918330588</v>
      </c>
      <c r="G58" s="49">
        <f>'樹高計算 '!N56</f>
        <v>23.679061554656627</v>
      </c>
      <c r="H58" s="49">
        <f>直径材積計算!L171</f>
        <v>602.51591079819161</v>
      </c>
      <c r="I58" s="49">
        <f>直径材積計算!I171</f>
        <v>32.54093856740738</v>
      </c>
      <c r="J58" s="84">
        <f t="shared" si="4"/>
        <v>0.95676278702256479</v>
      </c>
      <c r="K58" s="84">
        <f>ROUNDDOWN(直径材積計算!X171,2)</f>
        <v>0.7</v>
      </c>
      <c r="L58" s="55">
        <f t="shared" si="7"/>
        <v>0</v>
      </c>
      <c r="M58" s="62">
        <f t="shared" si="8"/>
        <v>0</v>
      </c>
      <c r="N58" s="62">
        <f t="shared" si="6"/>
        <v>0</v>
      </c>
      <c r="O58" s="49">
        <f>直径材積計算!U171</f>
        <v>0</v>
      </c>
      <c r="P58" s="204">
        <f>直径材積計算!K55</f>
        <v>1773.5000684164386</v>
      </c>
      <c r="Q58" s="204">
        <f>VLOOKUP(G58,密度計算!A83:Q83,$AA$4,FALSE)</f>
        <v>526.66842880674642</v>
      </c>
      <c r="R58" s="49">
        <f>VLOOKUP(G58,密度計算!A83:Q83,$AA$5,FALSE)</f>
        <v>710.92880564055315</v>
      </c>
      <c r="S58" s="55">
        <f>直径材積計算!N171</f>
        <v>629.74429918330588</v>
      </c>
      <c r="T58" s="49">
        <f>直径材積計算!T171</f>
        <v>602.51591079819161</v>
      </c>
      <c r="U58" s="49">
        <f>直径材積計算!S171</f>
        <v>32.54093856740738</v>
      </c>
      <c r="V58" s="84">
        <f>直径材積計算!Y171</f>
        <v>0.70976399544117164</v>
      </c>
      <c r="W58" s="55" t="str">
        <f t="shared" si="9"/>
        <v/>
      </c>
      <c r="X58" s="55" t="e">
        <f t="shared" si="10"/>
        <v>#VALUE!</v>
      </c>
      <c r="Y58" s="153">
        <v>63</v>
      </c>
      <c r="Z58" s="191">
        <f t="shared" si="5"/>
        <v>0</v>
      </c>
    </row>
    <row r="59" spans="4:26">
      <c r="D59" s="48">
        <v>64</v>
      </c>
      <c r="E59" s="48">
        <f>IF(D59&lt;入力!$C$17,NA(),IF(D59&gt;入力!$H$48,NA(),D59))</f>
        <v>64</v>
      </c>
      <c r="F59" s="55">
        <f>IF(E59&gt;入力!$C$17,IF(S58&gt;=P58,P59,(F58-L58)*(1-$B$27)),IF(E59=入力!$C$17,入力!$C$18,NA()))</f>
        <v>629.74429918330588</v>
      </c>
      <c r="G59" s="49">
        <f>'樹高計算 '!N57</f>
        <v>23.872169055064809</v>
      </c>
      <c r="H59" s="49">
        <f>直径材積計算!L172</f>
        <v>612.74436586654349</v>
      </c>
      <c r="I59" s="49">
        <f>直径材積計算!I172</f>
        <v>32.68708147762085</v>
      </c>
      <c r="J59" s="84">
        <f t="shared" si="4"/>
        <v>0.97300502229427244</v>
      </c>
      <c r="K59" s="84">
        <f>ROUNDDOWN(直径材積計算!X172,2)</f>
        <v>0.71</v>
      </c>
      <c r="L59" s="55">
        <f t="shared" si="7"/>
        <v>0</v>
      </c>
      <c r="M59" s="62">
        <f t="shared" si="8"/>
        <v>0</v>
      </c>
      <c r="N59" s="62">
        <f t="shared" si="6"/>
        <v>0</v>
      </c>
      <c r="O59" s="49">
        <f>直径材積計算!U172</f>
        <v>0</v>
      </c>
      <c r="P59" s="204">
        <f>直径材積計算!K56</f>
        <v>1766.4422820219431</v>
      </c>
      <c r="Q59" s="204">
        <f>VLOOKUP(G59,密度計算!A84:Q84,$AA$4,FALSE)</f>
        <v>520.86343584249312</v>
      </c>
      <c r="R59" s="49">
        <f>VLOOKUP(G59,密度計算!A84:Q84,$AA$5,FALSE)</f>
        <v>703.09287607063618</v>
      </c>
      <c r="S59" s="55">
        <f>直径材積計算!N172</f>
        <v>629.74429918330588</v>
      </c>
      <c r="T59" s="49">
        <f>直径材積計算!T172</f>
        <v>612.74436586654349</v>
      </c>
      <c r="U59" s="49">
        <f>直径材積計算!S172</f>
        <v>32.68708147762085</v>
      </c>
      <c r="V59" s="84">
        <f>直径材積計算!Y172</f>
        <v>0.71345835859977624</v>
      </c>
      <c r="W59" s="55" t="str">
        <f t="shared" si="9"/>
        <v/>
      </c>
      <c r="X59" s="55" t="e">
        <f t="shared" si="10"/>
        <v>#VALUE!</v>
      </c>
      <c r="Y59" s="153">
        <v>64</v>
      </c>
      <c r="Z59" s="191">
        <f t="shared" si="5"/>
        <v>0</v>
      </c>
    </row>
    <row r="60" spans="4:26">
      <c r="D60" s="48">
        <v>65</v>
      </c>
      <c r="E60" s="48">
        <f>IF(D60&lt;入力!$C$17,NA(),IF(D60&gt;入力!$H$48,NA(),D60))</f>
        <v>65</v>
      </c>
      <c r="F60" s="55">
        <f>IF(E60&gt;入力!$C$17,IF(S59&gt;=P59,P60,(F59-L59)*(1-$B$27)),IF(E60=入力!$C$17,入力!$C$18,NA()))</f>
        <v>629.74429918330588</v>
      </c>
      <c r="G60" s="49">
        <f>'樹高計算 '!N58</f>
        <v>24.062004667559098</v>
      </c>
      <c r="H60" s="49">
        <f>直径材積計算!L173</f>
        <v>622.86805323436272</v>
      </c>
      <c r="I60" s="49">
        <f>直径材積計算!I173</f>
        <v>32.829718901864226</v>
      </c>
      <c r="J60" s="84">
        <f t="shared" si="4"/>
        <v>0.98908089210515959</v>
      </c>
      <c r="K60" s="84">
        <f>ROUNDDOWN(直径材積計算!X173,2)</f>
        <v>0.71</v>
      </c>
      <c r="L60" s="55">
        <f t="shared" si="7"/>
        <v>0</v>
      </c>
      <c r="M60" s="62">
        <f t="shared" si="8"/>
        <v>0</v>
      </c>
      <c r="N60" s="62">
        <f t="shared" si="6"/>
        <v>0</v>
      </c>
      <c r="O60" s="49">
        <f>直径材積計算!U173</f>
        <v>0</v>
      </c>
      <c r="P60" s="204">
        <f>直径材積計算!K57</f>
        <v>1759.5301821911498</v>
      </c>
      <c r="Q60" s="204">
        <f>VLOOKUP(G60,密度計算!A85:Q85,$AA$4,FALSE)</f>
        <v>515.26401901186478</v>
      </c>
      <c r="R60" s="49">
        <f>VLOOKUP(G60,密度計算!A85:Q85,$AA$5,FALSE)</f>
        <v>695.53444556303714</v>
      </c>
      <c r="S60" s="55">
        <f>直径材積計算!N173</f>
        <v>629.74429918330588</v>
      </c>
      <c r="T60" s="49">
        <f>直径材積計算!T173</f>
        <v>622.86805323436272</v>
      </c>
      <c r="U60" s="49">
        <f>直径材積計算!S173</f>
        <v>32.829718901864226</v>
      </c>
      <c r="V60" s="84">
        <f>直径材積計算!Y173</f>
        <v>0.71705851458125247</v>
      </c>
      <c r="W60" s="55" t="str">
        <f t="shared" si="9"/>
        <v/>
      </c>
      <c r="X60" s="55" t="e">
        <f t="shared" si="10"/>
        <v>#VALUE!</v>
      </c>
      <c r="Y60" s="153">
        <v>65</v>
      </c>
      <c r="Z60" s="191">
        <f t="shared" si="5"/>
        <v>0</v>
      </c>
    </row>
    <row r="61" spans="4:26">
      <c r="D61" s="48">
        <v>66</v>
      </c>
      <c r="E61" s="48">
        <f>IF(D61&lt;入力!$C$17,NA(),IF(D61&gt;入力!$H$48,NA(),D61))</f>
        <v>66</v>
      </c>
      <c r="F61" s="55">
        <f>IF(E61&gt;入力!$C$17,IF(S60&gt;=P60,P61,(F60-L60)*(1-$B$27)),IF(E61=入力!$C$17,入力!$C$18,NA()))</f>
        <v>629.74429918330588</v>
      </c>
      <c r="G61" s="49">
        <f>'樹高計算 '!N59</f>
        <v>24.248616950054153</v>
      </c>
      <c r="H61" s="49">
        <f>直径材積計算!L174</f>
        <v>632.8856886585279</v>
      </c>
      <c r="I61" s="49">
        <f>直径材積計算!I174</f>
        <v>32.968951256225942</v>
      </c>
      <c r="J61" s="84">
        <f t="shared" si="4"/>
        <v>1.0049883571463782</v>
      </c>
      <c r="K61" s="84">
        <f>ROUNDDOWN(直径材積計算!X174,2)</f>
        <v>0.72</v>
      </c>
      <c r="L61" s="55">
        <f t="shared" si="7"/>
        <v>0</v>
      </c>
      <c r="M61" s="62">
        <f t="shared" si="8"/>
        <v>0</v>
      </c>
      <c r="N61" s="62">
        <f t="shared" si="6"/>
        <v>0</v>
      </c>
      <c r="O61" s="49">
        <f>直径材積計算!U174</f>
        <v>0</v>
      </c>
      <c r="P61" s="204">
        <f>直径材積計算!K58</f>
        <v>1752.7608708371167</v>
      </c>
      <c r="Q61" s="204">
        <f>VLOOKUP(G61,密度計算!A86:Q86,$AA$4,FALSE)</f>
        <v>509.86056428232956</v>
      </c>
      <c r="R61" s="49">
        <f>VLOOKUP(G61,密度計算!A86:Q86,$AA$5,FALSE)</f>
        <v>688.24053651687552</v>
      </c>
      <c r="S61" s="55">
        <f>直径材積計算!N174</f>
        <v>629.74429918330588</v>
      </c>
      <c r="T61" s="49">
        <f>直径材積計算!T174</f>
        <v>632.8856886585279</v>
      </c>
      <c r="U61" s="49">
        <f>直径材積計算!S174</f>
        <v>32.968951256225942</v>
      </c>
      <c r="V61" s="84">
        <f>直径材積計算!Y174</f>
        <v>0.72056729306743839</v>
      </c>
      <c r="W61" s="55" t="str">
        <f t="shared" si="9"/>
        <v/>
      </c>
      <c r="X61" s="55" t="e">
        <f t="shared" si="10"/>
        <v>#VALUE!</v>
      </c>
      <c r="Y61" s="153">
        <v>66</v>
      </c>
      <c r="Z61" s="191">
        <f t="shared" si="5"/>
        <v>0</v>
      </c>
    </row>
    <row r="62" spans="4:26">
      <c r="D62" s="48">
        <v>67</v>
      </c>
      <c r="E62" s="48">
        <f>IF(D62&lt;入力!$C$17,NA(),IF(D62&gt;入力!$H$48,NA(),D62))</f>
        <v>67</v>
      </c>
      <c r="F62" s="55">
        <f>IF(E62&gt;入力!$C$17,IF(S61&gt;=P61,P62,(F61-L61)*(1-$B$27)),IF(E62=入力!$C$17,入力!$C$18,NA()))</f>
        <v>629.74429918330588</v>
      </c>
      <c r="G62" s="49">
        <f>'樹高計算 '!N60</f>
        <v>24.432053616063651</v>
      </c>
      <c r="H62" s="49">
        <f>直径材積計算!L175</f>
        <v>642.79611165339327</v>
      </c>
      <c r="I62" s="49">
        <f>直径材積計算!I175</f>
        <v>33.104875091193527</v>
      </c>
      <c r="J62" s="84">
        <f t="shared" si="4"/>
        <v>1.0207255746292803</v>
      </c>
      <c r="K62" s="84">
        <f>ROUNDDOWN(直径材積計算!X175,2)</f>
        <v>0.72</v>
      </c>
      <c r="L62" s="55">
        <f t="shared" si="7"/>
        <v>0</v>
      </c>
      <c r="M62" s="62">
        <f t="shared" si="8"/>
        <v>0</v>
      </c>
      <c r="N62" s="62">
        <f t="shared" si="6"/>
        <v>0</v>
      </c>
      <c r="O62" s="49">
        <f>直径材積計算!U175</f>
        <v>0</v>
      </c>
      <c r="P62" s="204">
        <f>直径材積計算!K59</f>
        <v>1746.131498616051</v>
      </c>
      <c r="Q62" s="204">
        <f>VLOOKUP(G62,密度計算!A87:Q87,$AA$4,FALSE)</f>
        <v>504.64404304292424</v>
      </c>
      <c r="R62" s="49">
        <f>VLOOKUP(G62,密度計算!A87:Q87,$AA$5,FALSE)</f>
        <v>681.19896156860796</v>
      </c>
      <c r="S62" s="55">
        <f>直径材積計算!N175</f>
        <v>629.74429918330588</v>
      </c>
      <c r="T62" s="49">
        <f>直径材積計算!T175</f>
        <v>642.79611165339327</v>
      </c>
      <c r="U62" s="49">
        <f>直径材積計算!S175</f>
        <v>33.104875091193527</v>
      </c>
      <c r="V62" s="84">
        <f>直径材積計算!Y175</f>
        <v>0.72398741693424229</v>
      </c>
      <c r="W62" s="55" t="str">
        <f t="shared" si="9"/>
        <v/>
      </c>
      <c r="X62" s="55" t="e">
        <f t="shared" si="10"/>
        <v>#VALUE!</v>
      </c>
      <c r="Y62" s="153">
        <v>67</v>
      </c>
      <c r="Z62" s="191">
        <f t="shared" si="5"/>
        <v>0</v>
      </c>
    </row>
    <row r="63" spans="4:26">
      <c r="D63" s="48">
        <v>68</v>
      </c>
      <c r="E63" s="48">
        <f>IF(D63&lt;入力!$C$17,NA(),IF(D63&gt;入力!$H$48,NA(),D63))</f>
        <v>68</v>
      </c>
      <c r="F63" s="55">
        <f>IF(E63&gt;入力!$C$17,IF(S62&gt;=P62,P63,(F62-L62)*(1-$B$27)),IF(E63=入力!$C$17,入力!$C$18,NA()))</f>
        <v>629.74429918330588</v>
      </c>
      <c r="G63" s="49">
        <f>'樹高計算 '!N61</f>
        <v>24.612361568920402</v>
      </c>
      <c r="H63" s="49">
        <f>直径材積計算!L176</f>
        <v>652.5982799341308</v>
      </c>
      <c r="I63" s="49">
        <f>直径材積計算!I176</f>
        <v>33.237583288669967</v>
      </c>
      <c r="J63" s="84">
        <f t="shared" si="4"/>
        <v>1.0362908894617442</v>
      </c>
      <c r="K63" s="84">
        <f>ROUNDDOWN(直径材積計算!X176,2)</f>
        <v>0.72</v>
      </c>
      <c r="L63" s="55">
        <f t="shared" si="7"/>
        <v>0</v>
      </c>
      <c r="M63" s="62">
        <f t="shared" si="8"/>
        <v>0</v>
      </c>
      <c r="N63" s="62">
        <f t="shared" si="6"/>
        <v>0</v>
      </c>
      <c r="O63" s="49">
        <f>直径材積計算!U176</f>
        <v>0</v>
      </c>
      <c r="P63" s="204">
        <f>直径材積計算!K60</f>
        <v>1739.6392653846497</v>
      </c>
      <c r="Q63" s="204">
        <f>VLOOKUP(G63,密度計算!A88:Q88,$AA$4,FALSE)</f>
        <v>499.60596822619453</v>
      </c>
      <c r="R63" s="49">
        <f>VLOOKUP(G63,密度計算!A88:Q88,$AA$5,FALSE)</f>
        <v>674.39826436277701</v>
      </c>
      <c r="S63" s="55">
        <f>直径材積計算!N176</f>
        <v>629.74429918330588</v>
      </c>
      <c r="T63" s="49">
        <f>直径材積計算!T176</f>
        <v>652.5982799341308</v>
      </c>
      <c r="U63" s="49">
        <f>直径材積計算!S176</f>
        <v>33.237583288669967</v>
      </c>
      <c r="V63" s="84">
        <f>直径材積計算!Y176</f>
        <v>0.7273215071916701</v>
      </c>
      <c r="W63" s="55" t="str">
        <f t="shared" si="9"/>
        <v/>
      </c>
      <c r="X63" s="55" t="e">
        <f t="shared" si="10"/>
        <v>#VALUE!</v>
      </c>
      <c r="Y63" s="153">
        <v>68</v>
      </c>
      <c r="Z63" s="191">
        <f t="shared" si="5"/>
        <v>0</v>
      </c>
    </row>
    <row r="64" spans="4:26">
      <c r="D64" s="48">
        <v>69</v>
      </c>
      <c r="E64" s="48">
        <f>IF(D64&lt;入力!$C$17,NA(),IF(D64&gt;入力!$H$48,NA(),D64))</f>
        <v>69</v>
      </c>
      <c r="F64" s="55">
        <f>IF(E64&gt;入力!$C$17,IF(S63&gt;=P63,P64,(F63-L63)*(1-$B$27)),IF(E64=入力!$C$17,入力!$C$18,NA()))</f>
        <v>629.74429918330588</v>
      </c>
      <c r="G64" s="49">
        <f>'樹高計算 '!N62</f>
        <v>24.789586934717246</v>
      </c>
      <c r="H64" s="49">
        <f>直径材積計算!L177</f>
        <v>662.29126416978283</v>
      </c>
      <c r="I64" s="49">
        <f>直径材積計算!I177</f>
        <v>33.367165247454125</v>
      </c>
      <c r="J64" s="84">
        <f t="shared" si="4"/>
        <v>1.051682825916306</v>
      </c>
      <c r="K64" s="84">
        <f>ROUNDDOWN(直径材積計算!X177,2)</f>
        <v>0.73</v>
      </c>
      <c r="L64" s="55">
        <f t="shared" si="7"/>
        <v>0</v>
      </c>
      <c r="M64" s="62">
        <f t="shared" si="8"/>
        <v>0</v>
      </c>
      <c r="N64" s="62">
        <f t="shared" si="6"/>
        <v>0</v>
      </c>
      <c r="O64" s="49">
        <f>直径材積計算!U177</f>
        <v>0</v>
      </c>
      <c r="P64" s="204">
        <f>直径材積計算!K61</f>
        <v>1733.2814204390702</v>
      </c>
      <c r="Q64" s="204">
        <f>VLOOKUP(G64,密度計算!A89:Q89,$AA$4,FALSE)</f>
        <v>494.73835427894187</v>
      </c>
      <c r="R64" s="49">
        <f>VLOOKUP(G64,密度計算!A89:Q89,$AA$5,FALSE)</f>
        <v>667.82766551811108</v>
      </c>
      <c r="S64" s="55">
        <f>直径材積計算!N177</f>
        <v>629.74429918330588</v>
      </c>
      <c r="T64" s="49">
        <f>直径材積計算!T177</f>
        <v>662.29126416978283</v>
      </c>
      <c r="U64" s="49">
        <f>直径材積計算!S177</f>
        <v>33.367165247454125</v>
      </c>
      <c r="V64" s="84">
        <f>直径材積計算!Y177</f>
        <v>0.7305720876792039</v>
      </c>
      <c r="W64" s="55" t="str">
        <f t="shared" si="9"/>
        <v/>
      </c>
      <c r="X64" s="55" t="e">
        <f t="shared" si="10"/>
        <v>#VALUE!</v>
      </c>
      <c r="Y64" s="153">
        <v>69</v>
      </c>
      <c r="Z64" s="191">
        <f t="shared" si="5"/>
        <v>0</v>
      </c>
    </row>
    <row r="65" spans="4:26">
      <c r="D65" s="48">
        <v>70</v>
      </c>
      <c r="E65" s="48">
        <f>IF(D65&lt;入力!$C$17,NA(),IF(D65&gt;入力!$H$48,NA(),D65))</f>
        <v>70</v>
      </c>
      <c r="F65" s="55">
        <f>IF(E65&gt;入力!$C$17,IF(S64&gt;=P64,P65,(F64-L64)*(1-$B$27)),IF(E65=入力!$C$17,入力!$C$18,NA()))</f>
        <v>629.74429918330588</v>
      </c>
      <c r="G65" s="49">
        <f>'樹高計算 '!N63</f>
        <v>24.963775093944498</v>
      </c>
      <c r="H65" s="49">
        <f>直径材積計算!L178</f>
        <v>671.87424302319732</v>
      </c>
      <c r="I65" s="49">
        <f>直径材積計算!I178</f>
        <v>33.493707057907173</v>
      </c>
      <c r="J65" s="84">
        <f t="shared" si="4"/>
        <v>1.0669000797538435</v>
      </c>
      <c r="K65" s="84">
        <f>ROUNDDOWN(直径材積計算!X178,2)</f>
        <v>0.73</v>
      </c>
      <c r="L65" s="55">
        <f t="shared" si="7"/>
        <v>0</v>
      </c>
      <c r="M65" s="62">
        <f t="shared" si="8"/>
        <v>0</v>
      </c>
      <c r="N65" s="62">
        <f t="shared" si="6"/>
        <v>0</v>
      </c>
      <c r="O65" s="49">
        <f>直径材積計算!U178</f>
        <v>0</v>
      </c>
      <c r="P65" s="204">
        <f>直径材積計算!K62</f>
        <v>1727.055262565857</v>
      </c>
      <c r="Q65" s="204">
        <f>VLOOKUP(G65,密度計算!A90:Q90,$AA$4,FALSE)</f>
        <v>490.03368059735703</v>
      </c>
      <c r="R65" s="49">
        <f>VLOOKUP(G65,密度計算!A90:Q90,$AA$5,FALSE)</f>
        <v>661.4770132700628</v>
      </c>
      <c r="S65" s="55">
        <f>直径材積計算!N178</f>
        <v>629.74429918330588</v>
      </c>
      <c r="T65" s="49">
        <f>直径材積計算!T178</f>
        <v>671.87424302319732</v>
      </c>
      <c r="U65" s="49">
        <f>直径材積計算!S178</f>
        <v>33.493707057907173</v>
      </c>
      <c r="V65" s="84">
        <f>直径材積計算!Y178</f>
        <v>0.73374158952741431</v>
      </c>
      <c r="W65" s="55" t="str">
        <f t="shared" si="9"/>
        <v/>
      </c>
      <c r="X65" s="55" t="e">
        <f t="shared" si="10"/>
        <v>#VALUE!</v>
      </c>
      <c r="Y65" s="153">
        <v>70</v>
      </c>
      <c r="Z65" s="191">
        <f t="shared" si="5"/>
        <v>0</v>
      </c>
    </row>
    <row r="66" spans="4:26">
      <c r="D66" s="48">
        <v>71</v>
      </c>
      <c r="E66" s="48">
        <f>IF(D66&lt;入力!$C$17,NA(),IF(D66&gt;入力!$H$48,NA(),D66))</f>
        <v>71</v>
      </c>
      <c r="F66" s="55">
        <f>IF(E66&gt;入力!$C$17,IF(S65&gt;=P65,P66,(F65-L65)*(1-$B$27)),IF(E66=入力!$C$17,入力!$C$18,NA()))</f>
        <v>629.74429918330588</v>
      </c>
      <c r="G66" s="49">
        <f>'樹高計算 '!N64</f>
        <v>25.134970711804797</v>
      </c>
      <c r="H66" s="49">
        <f>直径材積計算!L179</f>
        <v>681.34649845633055</v>
      </c>
      <c r="I66" s="49">
        <f>直径材積計算!I179</f>
        <v>33.617291666475218</v>
      </c>
      <c r="J66" s="84">
        <f t="shared" si="4"/>
        <v>1.0819415107686499</v>
      </c>
      <c r="K66" s="84">
        <f>ROUNDDOWN(直径材積計算!X179,2)</f>
        <v>0.73</v>
      </c>
      <c r="L66" s="55">
        <f t="shared" si="7"/>
        <v>0</v>
      </c>
      <c r="M66" s="62">
        <f t="shared" si="8"/>
        <v>0</v>
      </c>
      <c r="N66" s="62">
        <f t="shared" si="6"/>
        <v>0</v>
      </c>
      <c r="O66" s="49">
        <f>直径材積計算!U179</f>
        <v>0</v>
      </c>
      <c r="P66" s="204">
        <f>直径材積計算!K63</f>
        <v>1720.9581399317719</v>
      </c>
      <c r="Q66" s="204">
        <f>VLOOKUP(G66,密度計算!A91:Q91,$AA$4,FALSE)</f>
        <v>485.48485808520854</v>
      </c>
      <c r="R66" s="49">
        <f>VLOOKUP(G66,密度計算!A91:Q91,$AA$5,FALSE)</f>
        <v>655.3367383290348</v>
      </c>
      <c r="S66" s="55">
        <f>直径材積計算!N179</f>
        <v>629.74429918330588</v>
      </c>
      <c r="T66" s="49">
        <f>直径材積計算!T179</f>
        <v>681.34649845633055</v>
      </c>
      <c r="U66" s="49">
        <f>直径材積計算!S179</f>
        <v>33.617291666475218</v>
      </c>
      <c r="V66" s="84">
        <f>直径材積計算!Y179</f>
        <v>0.73683235539639536</v>
      </c>
      <c r="W66" s="55" t="str">
        <f t="shared" si="9"/>
        <v/>
      </c>
      <c r="X66" s="55" t="e">
        <f t="shared" si="10"/>
        <v>#VALUE!</v>
      </c>
      <c r="Y66" s="153">
        <v>71</v>
      </c>
      <c r="Z66" s="191">
        <f t="shared" si="5"/>
        <v>0</v>
      </c>
    </row>
    <row r="67" spans="4:26">
      <c r="D67" s="48">
        <v>72</v>
      </c>
      <c r="E67" s="48">
        <f>IF(D67&lt;入力!$C$17,NA(),IF(D67&gt;入力!$H$48,NA(),D67))</f>
        <v>72</v>
      </c>
      <c r="F67" s="55">
        <f>IF(E67&gt;入力!$C$17,IF(S66&gt;=P66,P67,(F66-L66)*(1-$B$27)),IF(E67=入力!$C$17,入力!$C$18,NA()))</f>
        <v>629.74429918330588</v>
      </c>
      <c r="G67" s="49">
        <f>'樹高計算 '!N65</f>
        <v>25.303217767191139</v>
      </c>
      <c r="H67" s="49">
        <f>直径材積計算!L180</f>
        <v>690.70741128070142</v>
      </c>
      <c r="I67" s="49">
        <f>直径材積計算!I180</f>
        <v>33.737999030692364</v>
      </c>
      <c r="J67" s="84">
        <f t="shared" si="4"/>
        <v>1.096806135722795</v>
      </c>
      <c r="K67" s="84">
        <f>ROUNDDOWN(直径材積計算!X180,2)</f>
        <v>0.73</v>
      </c>
      <c r="L67" s="55">
        <f t="shared" si="7"/>
        <v>0</v>
      </c>
      <c r="M67" s="62">
        <f t="shared" si="8"/>
        <v>0</v>
      </c>
      <c r="N67" s="62">
        <f t="shared" si="6"/>
        <v>0</v>
      </c>
      <c r="O67" s="49">
        <f>直径材積計算!U180</f>
        <v>0</v>
      </c>
      <c r="P67" s="204">
        <f>直径材積計算!K64</f>
        <v>1714.9874498364118</v>
      </c>
      <c r="Q67" s="204">
        <f>VLOOKUP(G67,密度計算!A92:Q92,$AA$4,FALSE)</f>
        <v>481.08519853149591</v>
      </c>
      <c r="R67" s="49">
        <f>VLOOKUP(G67,密度計算!A92:Q92,$AA$5,FALSE)</f>
        <v>649.39781254449031</v>
      </c>
      <c r="S67" s="55">
        <f>直径材積計算!N180</f>
        <v>629.74429918330588</v>
      </c>
      <c r="T67" s="49">
        <f>直径材積計算!T180</f>
        <v>690.70741128070142</v>
      </c>
      <c r="U67" s="49">
        <f>直径材積計算!S180</f>
        <v>33.737999030692364</v>
      </c>
      <c r="V67" s="84">
        <f>直径材積計算!Y180</f>
        <v>0.7398466435013118</v>
      </c>
      <c r="W67" s="55" t="str">
        <f t="shared" si="9"/>
        <v/>
      </c>
      <c r="X67" s="55" t="e">
        <f t="shared" si="10"/>
        <v>#VALUE!</v>
      </c>
      <c r="Y67" s="153">
        <v>72</v>
      </c>
      <c r="Z67" s="191">
        <f t="shared" si="5"/>
        <v>0</v>
      </c>
    </row>
    <row r="68" spans="4:26">
      <c r="D68" s="48">
        <v>73</v>
      </c>
      <c r="E68" s="48">
        <f>IF(D68&lt;入力!$C$17,NA(),IF(D68&gt;入力!$H$48,NA(),D68))</f>
        <v>73</v>
      </c>
      <c r="F68" s="55">
        <f>IF(E68&gt;入力!$C$17,IF(S67&gt;=P67,P68,(F67-L67)*(1-$B$27)),IF(E68=入力!$C$17,入力!$C$18,NA()))</f>
        <v>629.74429918330588</v>
      </c>
      <c r="G68" s="49">
        <f>'樹高計算 '!N66</f>
        <v>25.468559580319468</v>
      </c>
      <c r="H68" s="49">
        <f>直径材積計算!L181</f>
        <v>699.95645693411223</v>
      </c>
      <c r="I68" s="49">
        <f>直径材積計算!I181</f>
        <v>33.855906265246709</v>
      </c>
      <c r="J68" s="84">
        <f t="shared" si="4"/>
        <v>1.1114931216397863</v>
      </c>
      <c r="K68" s="84">
        <f>ROUNDDOWN(直径材積計算!X181,2)</f>
        <v>0.74</v>
      </c>
      <c r="L68" s="55">
        <f t="shared" si="7"/>
        <v>0</v>
      </c>
      <c r="M68" s="62">
        <f t="shared" si="8"/>
        <v>0</v>
      </c>
      <c r="N68" s="62">
        <f t="shared" si="6"/>
        <v>0</v>
      </c>
      <c r="O68" s="49">
        <f>直径材積計算!U181</f>
        <v>0</v>
      </c>
      <c r="P68" s="204">
        <f>直径材積計算!K65</f>
        <v>1709.1406383487185</v>
      </c>
      <c r="Q68" s="204">
        <f>VLOOKUP(G68,密度計算!A93:Q93,$AA$4,FALSE)</f>
        <v>476.82838653706142</v>
      </c>
      <c r="R68" s="49">
        <f>VLOOKUP(G68,密度計算!A93:Q93,$AA$5,FALSE)</f>
        <v>643.65171100979933</v>
      </c>
      <c r="S68" s="55">
        <f>直径材積計算!N181</f>
        <v>629.74429918330588</v>
      </c>
      <c r="T68" s="49">
        <f>直径材積計算!T181</f>
        <v>699.95645693411223</v>
      </c>
      <c r="U68" s="49">
        <f>直径材積計算!S181</f>
        <v>33.855906265246709</v>
      </c>
      <c r="V68" s="84">
        <f>直径材積計算!Y181</f>
        <v>0.74278663143503243</v>
      </c>
      <c r="W68" s="55" t="str">
        <f t="shared" si="9"/>
        <v/>
      </c>
      <c r="X68" s="55" t="e">
        <f t="shared" si="10"/>
        <v>#VALUE!</v>
      </c>
      <c r="Y68" s="153">
        <v>73</v>
      </c>
      <c r="Z68" s="191">
        <f t="shared" si="5"/>
        <v>0</v>
      </c>
    </row>
    <row r="69" spans="4:26">
      <c r="D69" s="48">
        <v>74</v>
      </c>
      <c r="E69" s="48">
        <f>IF(D69&lt;入力!$C$17,NA(),IF(D69&gt;入力!$H$48,NA(),D69))</f>
        <v>74</v>
      </c>
      <c r="F69" s="55">
        <f>IF(E69&gt;入力!$C$17,IF(S68&gt;=P68,P69,(F68-L68)*(1-$B$27)),IF(E69=入力!$C$17,入力!$C$18,NA()))</f>
        <v>629.74429918330588</v>
      </c>
      <c r="G69" s="49">
        <f>'樹高計算 '!N67</f>
        <v>25.631038839011826</v>
      </c>
      <c r="H69" s="49">
        <f>直径材積計算!L182</f>
        <v>709.09320146595303</v>
      </c>
      <c r="I69" s="49">
        <f>直径材積計算!I182</f>
        <v>33.971087779651768</v>
      </c>
      <c r="J69" s="84">
        <f t="shared" si="4"/>
        <v>1.1260017794294479</v>
      </c>
      <c r="K69" s="84">
        <f>ROUNDDOWN(直径材積計算!X182,2)</f>
        <v>0.74</v>
      </c>
      <c r="L69" s="55">
        <f t="shared" ref="L69:L100" si="11">IF(F69-R69&lt;0,0,ROUNDUP(F69-Q69,-1))</f>
        <v>0</v>
      </c>
      <c r="M69" s="62">
        <f t="shared" ref="M69:M100" si="12">L69/F69</f>
        <v>0</v>
      </c>
      <c r="N69" s="62">
        <f t="shared" si="6"/>
        <v>0</v>
      </c>
      <c r="O69" s="49">
        <f>直径材積計算!U182</f>
        <v>0</v>
      </c>
      <c r="P69" s="204">
        <f>直径材積計算!K66</f>
        <v>1703.41519984608</v>
      </c>
      <c r="Q69" s="204">
        <f>VLOOKUP(G69,密度計算!A94:Q94,$AA$4,FALSE)</f>
        <v>472.70845374879224</v>
      </c>
      <c r="R69" s="49">
        <f>VLOOKUP(G69,密度計算!A94:Q94,$AA$5,FALSE)</f>
        <v>638.09037728201235</v>
      </c>
      <c r="S69" s="55">
        <f>直径材積計算!N182</f>
        <v>629.74429918330588</v>
      </c>
      <c r="T69" s="49">
        <f>直径材積計算!T182</f>
        <v>709.09320146595303</v>
      </c>
      <c r="U69" s="49">
        <f>直径材積計算!S182</f>
        <v>33.971087779651768</v>
      </c>
      <c r="V69" s="84">
        <f>直径材積計算!Y182</f>
        <v>0.74565441979747926</v>
      </c>
      <c r="W69" s="55" t="str">
        <f t="shared" ref="W69:W100" si="13">IF(N69=0,"",D69)</f>
        <v/>
      </c>
      <c r="X69" s="55" t="e">
        <f t="shared" ref="X69" si="14">RANK(W69,$W$5:$W$115,1)</f>
        <v>#VALUE!</v>
      </c>
      <c r="Y69" s="153">
        <v>74</v>
      </c>
      <c r="Z69" s="191">
        <f t="shared" si="5"/>
        <v>0</v>
      </c>
    </row>
    <row r="70" spans="4:26">
      <c r="D70" s="48">
        <v>75</v>
      </c>
      <c r="E70" s="48">
        <f>IF(D70&lt;入力!$C$17,NA(),IF(D70&gt;入力!$H$48,NA(),D70))</f>
        <v>75</v>
      </c>
      <c r="F70" s="55">
        <f>IF(E70&gt;入力!$C$17,IF(S69&gt;=P69,P70,(F69-L69)*(1-$B$27)),IF(E70=入力!$C$17,入力!$C$18,NA()))</f>
        <v>629.74429918330588</v>
      </c>
      <c r="G70" s="49">
        <f>'樹高計算 '!N68</f>
        <v>25.790697623631363</v>
      </c>
      <c r="H70" s="49">
        <f>直径材積計算!L183</f>
        <v>718.11729771467094</v>
      </c>
      <c r="I70" s="49">
        <f>直径材積計算!I183</f>
        <v>34.083615408031037</v>
      </c>
      <c r="J70" s="84">
        <f t="shared" ref="J70:J115" si="15">H70/F70</f>
        <v>1.1403315578179478</v>
      </c>
      <c r="K70" s="84">
        <f>ROUNDDOWN(直径材積計算!X183,2)</f>
        <v>0.74</v>
      </c>
      <c r="L70" s="55">
        <f t="shared" si="11"/>
        <v>0</v>
      </c>
      <c r="M70" s="62">
        <f t="shared" si="12"/>
        <v>0</v>
      </c>
      <c r="N70" s="62">
        <f t="shared" si="6"/>
        <v>0</v>
      </c>
      <c r="O70" s="49">
        <f>直径材積計算!U183</f>
        <v>0</v>
      </c>
      <c r="P70" s="204">
        <f>直径材積計算!K67</f>
        <v>1697.8086764724565</v>
      </c>
      <c r="Q70" s="204">
        <f>VLOOKUP(G70,密度計算!A95:Q95,$AA$4,FALSE)</f>
        <v>468.71975518565779</v>
      </c>
      <c r="R70" s="49">
        <f>VLOOKUP(G70,密度計算!A95:Q95,$AA$5,FALSE)</f>
        <v>632.70619142531677</v>
      </c>
      <c r="S70" s="55">
        <f>直径材積計算!N183</f>
        <v>629.74429918330588</v>
      </c>
      <c r="T70" s="49">
        <f>直径材積計算!T183</f>
        <v>718.11729771467094</v>
      </c>
      <c r="U70" s="49">
        <f>直径材積計算!S183</f>
        <v>34.083615408031037</v>
      </c>
      <c r="V70" s="84">
        <f>直径材積計算!Y183</f>
        <v>0.74845203564099483</v>
      </c>
      <c r="W70" s="55" t="str">
        <f t="shared" si="13"/>
        <v/>
      </c>
      <c r="X70" s="55" t="e">
        <f t="shared" ref="X70:X115" si="16">RANK(W70,$W$5:$W$115,1)</f>
        <v>#VALUE!</v>
      </c>
      <c r="Y70" s="153">
        <v>75</v>
      </c>
      <c r="Z70" s="191">
        <f t="shared" ref="Z70:Z115" si="17">N70</f>
        <v>0</v>
      </c>
    </row>
    <row r="71" spans="4:26">
      <c r="D71" s="48">
        <v>76</v>
      </c>
      <c r="E71" s="48">
        <f>IF(D71&lt;入力!$C$17,NA(),IF(D71&gt;入力!$H$48,NA(),D71))</f>
        <v>76</v>
      </c>
      <c r="F71" s="55">
        <f>IF(E71&gt;入力!$C$17,IF(S70&gt;=P70,P71,(F70-L70)*(1-$B$27)),IF(E71=入力!$C$17,入力!$C$18,NA()))</f>
        <v>629.74429918330588</v>
      </c>
      <c r="G71" s="49">
        <f>'樹高計算 '!N69</f>
        <v>25.947577430675342</v>
      </c>
      <c r="H71" s="49">
        <f>直径材積計算!L184</f>
        <v>727.02848166212402</v>
      </c>
      <c r="I71" s="49">
        <f>直径材積計算!I184</f>
        <v>34.193558531489465</v>
      </c>
      <c r="J71" s="84">
        <f t="shared" si="15"/>
        <v>1.1544820375587086</v>
      </c>
      <c r="K71" s="84">
        <f>ROUNDDOWN(直径材積計算!X184,2)</f>
        <v>0.75</v>
      </c>
      <c r="L71" s="55">
        <f t="shared" si="11"/>
        <v>170</v>
      </c>
      <c r="M71" s="62">
        <f t="shared" si="12"/>
        <v>0.26995083595114283</v>
      </c>
      <c r="N71" s="62">
        <f t="shared" ref="N71:N115" si="18">SUMIF(M71,"&lt;&gt;#N/A")</f>
        <v>0.26995083595114283</v>
      </c>
      <c r="O71" s="49">
        <f>直径材積計算!U184</f>
        <v>101.50665194381213</v>
      </c>
      <c r="P71" s="204">
        <f>直径材積計算!K68</f>
        <v>1692.3186575300394</v>
      </c>
      <c r="Q71" s="204">
        <f>VLOOKUP(G71,密度計算!A96:Q96,$AA$4,FALSE)</f>
        <v>464.85694746344996</v>
      </c>
      <c r="R71" s="49">
        <f>VLOOKUP(G71,密度計算!A96:Q96,$AA$5,FALSE)</f>
        <v>627.4919406174788</v>
      </c>
      <c r="S71" s="55">
        <f>直径材積計算!N184</f>
        <v>459.74429918330588</v>
      </c>
      <c r="T71" s="49">
        <f>直径材積計算!T184</f>
        <v>625.52182971831189</v>
      </c>
      <c r="U71" s="49">
        <f>直径材積計算!S184</f>
        <v>37.401817636963443</v>
      </c>
      <c r="V71" s="84">
        <f>直径材積計算!Y184</f>
        <v>0.64630258371817628</v>
      </c>
      <c r="W71" s="55">
        <f t="shared" si="13"/>
        <v>76</v>
      </c>
      <c r="X71" s="55">
        <f t="shared" si="16"/>
        <v>5</v>
      </c>
      <c r="Y71" s="153">
        <v>76</v>
      </c>
      <c r="Z71" s="191">
        <f t="shared" si="17"/>
        <v>0.26995083595114283</v>
      </c>
    </row>
    <row r="72" spans="4:26">
      <c r="D72" s="48">
        <v>77</v>
      </c>
      <c r="E72" s="48">
        <f>IF(D72&lt;入力!$C$17,NA(),IF(D72&gt;入力!$H$48,NA(),D72))</f>
        <v>77</v>
      </c>
      <c r="F72" s="55">
        <f>IF(E72&gt;入力!$C$17,IF(S71&gt;=P71,P72,(F71-L71)*(1-$B$27)),IF(E72=入力!$C$17,入力!$C$18,NA()))</f>
        <v>459.74429918330588</v>
      </c>
      <c r="G72" s="49">
        <f>'樹高計算 '!N70</f>
        <v>26.101719195036921</v>
      </c>
      <c r="H72" s="49">
        <f>直径材積計算!L185</f>
        <v>633.49248132442892</v>
      </c>
      <c r="I72" s="49">
        <f>直径材積計算!I185</f>
        <v>37.531222156478862</v>
      </c>
      <c r="J72" s="84">
        <f t="shared" si="15"/>
        <v>1.3779235162888825</v>
      </c>
      <c r="K72" s="84">
        <f>ROUNDDOWN(直径材積計算!X185,2)</f>
        <v>0.64</v>
      </c>
      <c r="L72" s="55">
        <f t="shared" si="11"/>
        <v>0</v>
      </c>
      <c r="M72" s="62">
        <f t="shared" si="12"/>
        <v>0</v>
      </c>
      <c r="N72" s="62">
        <f t="shared" si="18"/>
        <v>0</v>
      </c>
      <c r="O72" s="49">
        <f>直径材積計算!U185</f>
        <v>0</v>
      </c>
      <c r="P72" s="204">
        <f>直径材積計算!K69</f>
        <v>1686.9427788171449</v>
      </c>
      <c r="Q72" s="204">
        <f>VLOOKUP(G72,密度計算!A97:Q97,$AA$4,FALSE)</f>
        <v>461.11496874508867</v>
      </c>
      <c r="R72" s="49">
        <f>VLOOKUP(G72,密度計算!A97:Q97,$AA$5,FALSE)</f>
        <v>622.44079208555661</v>
      </c>
      <c r="S72" s="55">
        <f>直径材積計算!N185</f>
        <v>459.74429918330588</v>
      </c>
      <c r="T72" s="49">
        <f>直径材積計算!T185</f>
        <v>633.49248132442892</v>
      </c>
      <c r="U72" s="49">
        <f>直径材積計算!S185</f>
        <v>37.531222156478862</v>
      </c>
      <c r="V72" s="84">
        <f>直径材積計算!Y185</f>
        <v>0.64900460126431969</v>
      </c>
      <c r="W72" s="55" t="str">
        <f t="shared" si="13"/>
        <v/>
      </c>
      <c r="X72" s="55" t="e">
        <f t="shared" si="16"/>
        <v>#VALUE!</v>
      </c>
      <c r="Y72" s="153">
        <v>77</v>
      </c>
      <c r="Z72" s="191">
        <f t="shared" si="17"/>
        <v>0</v>
      </c>
    </row>
    <row r="73" spans="4:26">
      <c r="D73" s="48">
        <v>78</v>
      </c>
      <c r="E73" s="48">
        <f>IF(D73&lt;入力!$C$17,NA(),IF(D73&gt;入力!$H$48,NA(),D73))</f>
        <v>78</v>
      </c>
      <c r="F73" s="55">
        <f>IF(E73&gt;入力!$C$17,IF(S72&gt;=P72,P73,(F72-L72)*(1-$B$27)),IF(E73=入力!$C$17,入力!$C$18,NA()))</f>
        <v>459.74429918330588</v>
      </c>
      <c r="G73" s="49">
        <f>'樹高計算 '!N71</f>
        <v>26.253163310951148</v>
      </c>
      <c r="H73" s="49">
        <f>直径材積計算!L186</f>
        <v>641.36586828487964</v>
      </c>
      <c r="I73" s="49">
        <f>直径材積計算!I186</f>
        <v>37.657738206911304</v>
      </c>
      <c r="J73" s="84">
        <f t="shared" si="15"/>
        <v>1.3950490945166869</v>
      </c>
      <c r="K73" s="84">
        <f>ROUNDDOWN(直径材積計算!X186,2)</f>
        <v>0.65</v>
      </c>
      <c r="L73" s="55">
        <f t="shared" si="11"/>
        <v>0</v>
      </c>
      <c r="M73" s="62">
        <f t="shared" si="12"/>
        <v>0</v>
      </c>
      <c r="N73" s="62">
        <f t="shared" si="18"/>
        <v>0</v>
      </c>
      <c r="O73" s="49">
        <f>直径材積計算!U186</f>
        <v>0</v>
      </c>
      <c r="P73" s="204">
        <f>直径材積計算!K70</f>
        <v>1681.6787219234764</v>
      </c>
      <c r="Q73" s="204">
        <f>VLOOKUP(G73,密度計算!A98:Q98,$AA$4,FALSE)</f>
        <v>457.48902026102888</v>
      </c>
      <c r="R73" s="49">
        <f>VLOOKUP(G73,密度計算!A98:Q98,$AA$5,FALSE)</f>
        <v>617.54626816103132</v>
      </c>
      <c r="S73" s="55">
        <f>直径材積計算!N186</f>
        <v>459.74429918330588</v>
      </c>
      <c r="T73" s="49">
        <f>直径材積計算!T186</f>
        <v>641.36586828487964</v>
      </c>
      <c r="U73" s="49">
        <f>直径材積計算!S186</f>
        <v>37.657738206911304</v>
      </c>
      <c r="V73" s="84">
        <f>直径材積計算!Y186</f>
        <v>0.6516444759235015</v>
      </c>
      <c r="W73" s="55" t="str">
        <f t="shared" si="13"/>
        <v/>
      </c>
      <c r="X73" s="55" t="e">
        <f t="shared" si="16"/>
        <v>#VALUE!</v>
      </c>
      <c r="Y73" s="153">
        <v>78</v>
      </c>
      <c r="Z73" s="191">
        <f t="shared" si="17"/>
        <v>0</v>
      </c>
    </row>
    <row r="74" spans="4:26">
      <c r="D74" s="48">
        <v>79</v>
      </c>
      <c r="E74" s="48">
        <f>IF(D74&lt;入力!$C$17,NA(),IF(D74&gt;入力!$H$48,NA(),D74))</f>
        <v>79</v>
      </c>
      <c r="F74" s="55">
        <f>IF(E74&gt;入力!$C$17,IF(S73&gt;=P73,P74,(F73-L73)*(1-$B$27)),IF(E74=入力!$C$17,入力!$C$18,NA()))</f>
        <v>459.74429918330588</v>
      </c>
      <c r="G74" s="49">
        <f>'樹高計算 '!N72</f>
        <v>26.401949651644856</v>
      </c>
      <c r="H74" s="49">
        <f>直径材積計算!L187</f>
        <v>649.14168986488619</v>
      </c>
      <c r="I74" s="49">
        <f>直径材積計算!I187</f>
        <v>37.781436563853141</v>
      </c>
      <c r="J74" s="84">
        <f t="shared" si="15"/>
        <v>1.4119624561262154</v>
      </c>
      <c r="K74" s="84">
        <f>ROUNDDOWN(直径材積計算!X187,2)</f>
        <v>0.65</v>
      </c>
      <c r="L74" s="55">
        <f t="shared" si="11"/>
        <v>0</v>
      </c>
      <c r="M74" s="62">
        <f t="shared" si="12"/>
        <v>0</v>
      </c>
      <c r="N74" s="62">
        <f t="shared" si="18"/>
        <v>0</v>
      </c>
      <c r="O74" s="49">
        <f>直径材積計算!U187</f>
        <v>0</v>
      </c>
      <c r="P74" s="204">
        <f>直径材積計算!K71</f>
        <v>1676.5242134924715</v>
      </c>
      <c r="Q74" s="204">
        <f>VLOOKUP(G74,密度計算!A99:Q99,$AA$4,FALSE)</f>
        <v>453.97454926001041</v>
      </c>
      <c r="R74" s="49">
        <f>VLOOKUP(G74,密度計算!A99:Q99,$AA$5,FALSE)</f>
        <v>612.80222326570072</v>
      </c>
      <c r="S74" s="55">
        <f>直径材積計算!N187</f>
        <v>459.74429918330588</v>
      </c>
      <c r="T74" s="49">
        <f>直径材積計算!T187</f>
        <v>649.14168986488619</v>
      </c>
      <c r="U74" s="49">
        <f>直径材積計算!S187</f>
        <v>37.781436563853141</v>
      </c>
      <c r="V74" s="84">
        <f>直径材積計算!Y187</f>
        <v>0.65422376597244858</v>
      </c>
      <c r="W74" s="55" t="str">
        <f t="shared" si="13"/>
        <v/>
      </c>
      <c r="X74" s="55" t="e">
        <f t="shared" si="16"/>
        <v>#VALUE!</v>
      </c>
      <c r="Y74" s="153">
        <v>79</v>
      </c>
      <c r="Z74" s="191">
        <f t="shared" si="17"/>
        <v>0</v>
      </c>
    </row>
    <row r="75" spans="4:26">
      <c r="D75" s="48">
        <v>80</v>
      </c>
      <c r="E75" s="48">
        <f>IF(D75&lt;入力!$C$17,NA(),IF(D75&gt;入力!$H$48,NA(),D75))</f>
        <v>80</v>
      </c>
      <c r="F75" s="55">
        <f>IF(E75&gt;入力!$C$17,IF(S74&gt;=P74,P75,(F74-L74)*(1-$B$27)),IF(E75=入力!$C$17,入力!$C$18,NA()))</f>
        <v>459.74429918330588</v>
      </c>
      <c r="G75" s="49">
        <f>'樹高計算 '!N73</f>
        <v>26.548117587714231</v>
      </c>
      <c r="H75" s="49">
        <f>直径材積計算!L188</f>
        <v>656.819717727088</v>
      </c>
      <c r="I75" s="49">
        <f>直径材積計算!I188</f>
        <v>37.902385842542735</v>
      </c>
      <c r="J75" s="84">
        <f t="shared" si="15"/>
        <v>1.428663104455822</v>
      </c>
      <c r="K75" s="84">
        <f>ROUNDDOWN(直径材積計算!X188,2)</f>
        <v>0.65</v>
      </c>
      <c r="L75" s="55">
        <f t="shared" si="11"/>
        <v>0</v>
      </c>
      <c r="M75" s="62">
        <f t="shared" si="12"/>
        <v>0</v>
      </c>
      <c r="N75" s="62">
        <f t="shared" si="18"/>
        <v>0</v>
      </c>
      <c r="O75" s="49">
        <f>直径材積計算!U188</f>
        <v>0</v>
      </c>
      <c r="P75" s="204">
        <f>直径材積計算!K72</f>
        <v>1671.4770244591505</v>
      </c>
      <c r="Q75" s="204">
        <f>VLOOKUP(G75,密度計算!A100:Q100,$AA$4,FALSE)</f>
        <v>450.56723326430557</v>
      </c>
      <c r="R75" s="49">
        <f>VLOOKUP(G75,密度計算!A100:Q100,$AA$5,FALSE)</f>
        <v>608.20282265846356</v>
      </c>
      <c r="S75" s="55">
        <f>直径材積計算!N188</f>
        <v>459.74429918330588</v>
      </c>
      <c r="T75" s="49">
        <f>直径材積計算!T188</f>
        <v>656.819717727088</v>
      </c>
      <c r="U75" s="49">
        <f>直径材積計算!S188</f>
        <v>37.902385842542735</v>
      </c>
      <c r="V75" s="84">
        <f>直径材積計算!Y188</f>
        <v>0.65674398342811213</v>
      </c>
      <c r="W75" s="55" t="str">
        <f t="shared" si="13"/>
        <v/>
      </c>
      <c r="X75" s="55" t="e">
        <f t="shared" si="16"/>
        <v>#VALUE!</v>
      </c>
      <c r="Y75" s="153">
        <v>80</v>
      </c>
      <c r="Z75" s="191">
        <f t="shared" si="17"/>
        <v>0</v>
      </c>
    </row>
    <row r="76" spans="4:26">
      <c r="D76" s="48">
        <v>81</v>
      </c>
      <c r="E76" s="48">
        <f>IF(D76&lt;入力!$C$17,NA(),IF(D76&gt;入力!$H$48,NA(),D76))</f>
        <v>81</v>
      </c>
      <c r="F76" s="55">
        <f>IF(E76&gt;入力!$C$17,IF(S75&gt;=P75,P76,(F75-L75)*(1-$B$27)),IF(E76=入力!$C$17,入力!$C$18,NA()))</f>
        <v>459.74429918330588</v>
      </c>
      <c r="G76" s="49">
        <f>'樹高計算 '!N74</f>
        <v>26.691706004257707</v>
      </c>
      <c r="H76" s="49">
        <f>直径材積計算!L189</f>
        <v>664.39979309366765</v>
      </c>
      <c r="I76" s="49">
        <f>直径材積計算!I189</f>
        <v>38.020652590746252</v>
      </c>
      <c r="J76" s="84">
        <f t="shared" si="15"/>
        <v>1.4451506941443619</v>
      </c>
      <c r="K76" s="84">
        <f>ROUNDDOWN(直径材積計算!X189,2)</f>
        <v>0.65</v>
      </c>
      <c r="L76" s="55">
        <f t="shared" si="11"/>
        <v>0</v>
      </c>
      <c r="M76" s="62">
        <f t="shared" si="12"/>
        <v>0</v>
      </c>
      <c r="N76" s="62">
        <f t="shared" si="18"/>
        <v>0</v>
      </c>
      <c r="O76" s="49">
        <f>直径材積計算!U189</f>
        <v>0</v>
      </c>
      <c r="P76" s="204">
        <f>直径材積計算!K73</f>
        <v>1666.534969270801</v>
      </c>
      <c r="Q76" s="204">
        <f>VLOOKUP(G76,密度計算!A101:Q101,$AA$4,FALSE)</f>
        <v>447.26296551602115</v>
      </c>
      <c r="R76" s="49">
        <f>VLOOKUP(G76,密度計算!A101:Q101,$AA$5,FALSE)</f>
        <v>603.74252278985989</v>
      </c>
      <c r="S76" s="55">
        <f>直径材積計算!N189</f>
        <v>459.74429918330588</v>
      </c>
      <c r="T76" s="49">
        <f>直径材積計算!T189</f>
        <v>664.39979309366765</v>
      </c>
      <c r="U76" s="49">
        <f>直径材積計算!S189</f>
        <v>38.020652590746252</v>
      </c>
      <c r="V76" s="84">
        <f>直径材積計算!Y189</f>
        <v>0.65920659582885899</v>
      </c>
      <c r="W76" s="55" t="str">
        <f t="shared" si="13"/>
        <v/>
      </c>
      <c r="X76" s="55" t="e">
        <f t="shared" si="16"/>
        <v>#VALUE!</v>
      </c>
      <c r="Y76" s="153">
        <v>81</v>
      </c>
      <c r="Z76" s="191">
        <f t="shared" si="17"/>
        <v>0</v>
      </c>
    </row>
    <row r="77" spans="4:26">
      <c r="D77" s="48">
        <v>82</v>
      </c>
      <c r="E77" s="48">
        <f>IF(D77&lt;入力!$C$17,NA(),IF(D77&gt;入力!$H$48,NA(),D77))</f>
        <v>82</v>
      </c>
      <c r="F77" s="55">
        <f>IF(E77&gt;入力!$C$17,IF(S76&gt;=P76,P77,(F76-L76)*(1-$B$27)),IF(E77=入力!$C$17,入力!$C$18,NA()))</f>
        <v>459.74429918330588</v>
      </c>
      <c r="G77" s="49">
        <f>'樹高計算 '!N75</f>
        <v>26.832753316795277</v>
      </c>
      <c r="H77" s="49">
        <f>直径材積計算!L190</f>
        <v>671.88182400142432</v>
      </c>
      <c r="I77" s="49">
        <f>直径材積計算!I190</f>
        <v>38.136301376601473</v>
      </c>
      <c r="J77" s="84">
        <f t="shared" si="15"/>
        <v>1.4614250251606415</v>
      </c>
      <c r="K77" s="84">
        <f>ROUNDDOWN(直径材積計算!X190,2)</f>
        <v>0.66</v>
      </c>
      <c r="L77" s="55">
        <f t="shared" si="11"/>
        <v>0</v>
      </c>
      <c r="M77" s="62">
        <f t="shared" si="12"/>
        <v>0</v>
      </c>
      <c r="N77" s="62">
        <f t="shared" si="18"/>
        <v>0</v>
      </c>
      <c r="O77" s="49">
        <f>直径材積計算!U190</f>
        <v>0</v>
      </c>
      <c r="P77" s="204">
        <f>直径材積計算!K74</f>
        <v>1661.6959050967621</v>
      </c>
      <c r="Q77" s="204">
        <f>VLOOKUP(G77,密度計算!A102:Q102,$AA$4,FALSE)</f>
        <v>444.05784151203102</v>
      </c>
      <c r="R77" s="49">
        <f>VLOOKUP(G77,密度計算!A102:Q102,$AA$5,FALSE)</f>
        <v>599.41605312611114</v>
      </c>
      <c r="S77" s="55">
        <f>直径材積計算!N190</f>
        <v>459.74429918330588</v>
      </c>
      <c r="T77" s="49">
        <f>直径材積計算!T190</f>
        <v>671.88182400142432</v>
      </c>
      <c r="U77" s="49">
        <f>直径材積計算!S190</f>
        <v>38.136301376601473</v>
      </c>
      <c r="V77" s="84">
        <f>直径材積計算!Y190</f>
        <v>0.66161302793363852</v>
      </c>
      <c r="W77" s="55" t="str">
        <f t="shared" si="13"/>
        <v/>
      </c>
      <c r="X77" s="55" t="e">
        <f t="shared" si="16"/>
        <v>#VALUE!</v>
      </c>
      <c r="Y77" s="153">
        <v>82</v>
      </c>
      <c r="Z77" s="191">
        <f t="shared" si="17"/>
        <v>0</v>
      </c>
    </row>
    <row r="78" spans="4:26">
      <c r="D78" s="48">
        <v>83</v>
      </c>
      <c r="E78" s="48">
        <f>IF(D78&lt;入力!$C$17,NA(),IF(D78&gt;入力!$H$48,NA(),D78))</f>
        <v>83</v>
      </c>
      <c r="F78" s="55">
        <f>IF(E78&gt;入力!$C$17,IF(S77&gt;=P77,P78,(F77-L77)*(1-$B$27)),IF(E78=入力!$C$17,入力!$C$18,NA()))</f>
        <v>459.74429918330588</v>
      </c>
      <c r="G78" s="49">
        <f>'樹高計算 '!N76</f>
        <v>26.971297486008631</v>
      </c>
      <c r="H78" s="49">
        <f>直径材積計算!L191</f>
        <v>679.2657826430933</v>
      </c>
      <c r="I78" s="49">
        <f>直径材積計算!I191</f>
        <v>38.249394871702719</v>
      </c>
      <c r="J78" s="84">
        <f t="shared" si="15"/>
        <v>1.4774860370204643</v>
      </c>
      <c r="K78" s="84">
        <f>ROUNDDOWN(直径材積計算!X191,2)</f>
        <v>0.66</v>
      </c>
      <c r="L78" s="55">
        <f t="shared" si="11"/>
        <v>0</v>
      </c>
      <c r="M78" s="62">
        <f t="shared" si="12"/>
        <v>0</v>
      </c>
      <c r="N78" s="62">
        <f t="shared" si="18"/>
        <v>0</v>
      </c>
      <c r="O78" s="49">
        <f>直径材積計算!U191</f>
        <v>0</v>
      </c>
      <c r="P78" s="204">
        <f>直径材積計算!K75</f>
        <v>1656.9577310327124</v>
      </c>
      <c r="Q78" s="204">
        <f>VLOOKUP(G78,密度計算!A103:Q103,$AA$4,FALSE)</f>
        <v>440.94814653497735</v>
      </c>
      <c r="R78" s="49">
        <f>VLOOKUP(G78,密度計算!A103:Q103,$AA$5,FALSE)</f>
        <v>595.21839931771399</v>
      </c>
      <c r="S78" s="55">
        <f>直径材積計算!N191</f>
        <v>459.74429918330588</v>
      </c>
      <c r="T78" s="49">
        <f>直径材積計算!T191</f>
        <v>679.2657826430933</v>
      </c>
      <c r="U78" s="49">
        <f>直径材積計算!S191</f>
        <v>38.249394871702719</v>
      </c>
      <c r="V78" s="84">
        <f>直径材積計算!Y191</f>
        <v>0.66396466334253079</v>
      </c>
      <c r="W78" s="55" t="str">
        <f t="shared" si="13"/>
        <v/>
      </c>
      <c r="X78" s="55" t="e">
        <f t="shared" si="16"/>
        <v>#VALUE!</v>
      </c>
      <c r="Y78" s="153">
        <v>83</v>
      </c>
      <c r="Z78" s="191">
        <f t="shared" si="17"/>
        <v>0</v>
      </c>
    </row>
    <row r="79" spans="4:26">
      <c r="D79" s="48">
        <v>84</v>
      </c>
      <c r="E79" s="48">
        <f>IF(D79&lt;入力!$C$17,NA(),IF(D79&gt;入力!$H$48,NA(),D79))</f>
        <v>84</v>
      </c>
      <c r="F79" s="55">
        <f>IF(E79&gt;入力!$C$17,IF(S78&gt;=P78,P79,(F78-L78)*(1-$B$27)),IF(E79=入力!$C$17,入力!$C$18,NA()))</f>
        <v>459.74429918330588</v>
      </c>
      <c r="G79" s="49">
        <f>'樹高計算 '!N77</f>
        <v>27.107376031339449</v>
      </c>
      <c r="H79" s="49">
        <f>直径材積計算!L192</f>
        <v>686.55170278892081</v>
      </c>
      <c r="I79" s="49">
        <f>直径材積計算!I192</f>
        <v>38.359993929692806</v>
      </c>
      <c r="J79" s="84">
        <f t="shared" si="15"/>
        <v>1.4933338031782399</v>
      </c>
      <c r="K79" s="84">
        <f>ROUNDDOWN(直径材積計算!X192,2)</f>
        <v>0.66</v>
      </c>
      <c r="L79" s="55">
        <f t="shared" si="11"/>
        <v>0</v>
      </c>
      <c r="M79" s="62">
        <f t="shared" si="12"/>
        <v>0</v>
      </c>
      <c r="N79" s="62">
        <f t="shared" si="18"/>
        <v>0</v>
      </c>
      <c r="O79" s="49">
        <f>直径材積計算!U192</f>
        <v>0</v>
      </c>
      <c r="P79" s="204">
        <f>直径材積計算!K76</f>
        <v>1652.3183873040377</v>
      </c>
      <c r="Q79" s="204">
        <f>VLOOKUP(G79,密度計算!A104:Q104,$AA$4,FALSE)</f>
        <v>437.9303440965561</v>
      </c>
      <c r="R79" s="49">
        <f>VLOOKUP(G79,密度計算!A104:Q104,$AA$5,FALSE)</f>
        <v>591.14478759948975</v>
      </c>
      <c r="S79" s="55">
        <f>直径材積計算!N192</f>
        <v>459.74429918330588</v>
      </c>
      <c r="T79" s="49">
        <f>直径材積計算!T192</f>
        <v>686.55170278892081</v>
      </c>
      <c r="U79" s="49">
        <f>直径材積計算!S192</f>
        <v>38.359993929692806</v>
      </c>
      <c r="V79" s="84">
        <f>直径材積計算!Y192</f>
        <v>0.66626284604205799</v>
      </c>
      <c r="W79" s="55" t="str">
        <f t="shared" si="13"/>
        <v/>
      </c>
      <c r="X79" s="55" t="e">
        <f t="shared" si="16"/>
        <v>#VALUE!</v>
      </c>
      <c r="Y79" s="153">
        <v>84</v>
      </c>
      <c r="Z79" s="191">
        <f t="shared" si="17"/>
        <v>0</v>
      </c>
    </row>
    <row r="80" spans="4:26">
      <c r="D80" s="48">
        <v>85</v>
      </c>
      <c r="E80" s="48">
        <f>IF(D80&lt;入力!$C$17,NA(),IF(D80&gt;入力!$H$48,NA(),D80))</f>
        <v>85</v>
      </c>
      <c r="F80" s="55">
        <f>IF(E80&gt;入力!$C$17,IF(S79&gt;=P79,P80,(F79-L79)*(1-$B$27)),IF(E80=入力!$C$17,入力!$C$18,NA()))</f>
        <v>459.74429918330588</v>
      </c>
      <c r="G80" s="49">
        <f>'樹高計算 '!N78</f>
        <v>27.241026043485697</v>
      </c>
      <c r="H80" s="49">
        <f>直径材積計算!L193</f>
        <v>693.73967728305558</v>
      </c>
      <c r="I80" s="49">
        <f>直径材積計算!I193</f>
        <v>38.468157660613244</v>
      </c>
      <c r="J80" s="84">
        <f t="shared" si="15"/>
        <v>1.5089685255813314</v>
      </c>
      <c r="K80" s="84">
        <f>ROUNDDOWN(直径材積計算!X193,2)</f>
        <v>0.66</v>
      </c>
      <c r="L80" s="55">
        <f t="shared" si="11"/>
        <v>0</v>
      </c>
      <c r="M80" s="62">
        <f t="shared" si="12"/>
        <v>0</v>
      </c>
      <c r="N80" s="62">
        <f t="shared" si="18"/>
        <v>0</v>
      </c>
      <c r="O80" s="49">
        <f>直径材積計算!U193</f>
        <v>0</v>
      </c>
      <c r="P80" s="204">
        <f>直径材積計算!K77</f>
        <v>1647.775854472153</v>
      </c>
      <c r="Q80" s="204">
        <f>VLOOKUP(G80,密度計算!A105:Q105,$AA$4,FALSE)</f>
        <v>435.00106521718362</v>
      </c>
      <c r="R80" s="49">
        <f>VLOOKUP(G80,密度計算!A105:Q105,$AA$5,FALSE)</f>
        <v>587.19067031963175</v>
      </c>
      <c r="S80" s="55">
        <f>直径材積計算!N193</f>
        <v>459.74429918330588</v>
      </c>
      <c r="T80" s="49">
        <f>直径材積計算!T193</f>
        <v>693.73967728305558</v>
      </c>
      <c r="U80" s="49">
        <f>直径材積計算!S193</f>
        <v>38.468157660613244</v>
      </c>
      <c r="V80" s="84">
        <f>直径材積計算!Y193</f>
        <v>0.66850888187854285</v>
      </c>
      <c r="W80" s="55" t="str">
        <f t="shared" si="13"/>
        <v/>
      </c>
      <c r="X80" s="55" t="e">
        <f t="shared" si="16"/>
        <v>#VALUE!</v>
      </c>
      <c r="Y80" s="153">
        <v>85</v>
      </c>
      <c r="Z80" s="191">
        <f t="shared" si="17"/>
        <v>0</v>
      </c>
    </row>
    <row r="81" spans="4:26">
      <c r="D81" s="48">
        <v>86</v>
      </c>
      <c r="E81" s="48">
        <f>IF(D81&lt;入力!$C$17,NA(),IF(D81&gt;入力!$H$48,NA(),D81))</f>
        <v>86</v>
      </c>
      <c r="F81" s="55">
        <f>IF(E81&gt;入力!$C$17,IF(S80&gt;=P80,P81,(F80-L80)*(1-$B$27)),IF(E81=入力!$C$17,入力!$C$18,NA()))</f>
        <v>459.74429918330588</v>
      </c>
      <c r="G81" s="49">
        <f>'樹高計算 '!N79</f>
        <v>27.372284195838215</v>
      </c>
      <c r="H81" s="49">
        <f>直径材積計算!L194</f>
        <v>700.82985560991528</v>
      </c>
      <c r="I81" s="49">
        <f>直径材積計算!I194</f>
        <v>38.573943501250803</v>
      </c>
      <c r="J81" s="84">
        <f t="shared" si="15"/>
        <v>1.5243905293766036</v>
      </c>
      <c r="K81" s="84">
        <f>ROUNDDOWN(直径材積計算!X194,2)</f>
        <v>0.67</v>
      </c>
      <c r="L81" s="55">
        <f t="shared" si="11"/>
        <v>0</v>
      </c>
      <c r="M81" s="62">
        <f t="shared" si="12"/>
        <v>0</v>
      </c>
      <c r="N81" s="62">
        <f t="shared" si="18"/>
        <v>0</v>
      </c>
      <c r="O81" s="49">
        <f>直径材積計算!U194</f>
        <v>0</v>
      </c>
      <c r="P81" s="204">
        <f>直径材積計算!K78</f>
        <v>1643.3281526470118</v>
      </c>
      <c r="Q81" s="204">
        <f>VLOOKUP(G81,密度計算!A106:Q106,$AA$4,FALSE)</f>
        <v>432.15709847316992</v>
      </c>
      <c r="R81" s="49">
        <f>VLOOKUP(G81,密度計算!A106:Q106,$AA$5,FALSE)</f>
        <v>583.35171250478049</v>
      </c>
      <c r="S81" s="55">
        <f>直径材積計算!N194</f>
        <v>459.74429918330588</v>
      </c>
      <c r="T81" s="49">
        <f>直径材積計算!T194</f>
        <v>700.82985560991528</v>
      </c>
      <c r="U81" s="49">
        <f>直径材積計算!S194</f>
        <v>38.573943501250803</v>
      </c>
      <c r="V81" s="84">
        <f>直径材積計算!Y194</f>
        <v>0.6707040399627372</v>
      </c>
      <c r="W81" s="55" t="str">
        <f t="shared" si="13"/>
        <v/>
      </c>
      <c r="X81" s="55" t="e">
        <f t="shared" si="16"/>
        <v>#VALUE!</v>
      </c>
      <c r="Y81" s="153">
        <v>86</v>
      </c>
      <c r="Z81" s="191">
        <f t="shared" si="17"/>
        <v>0</v>
      </c>
    </row>
    <row r="82" spans="4:26">
      <c r="D82" s="48">
        <v>87</v>
      </c>
      <c r="E82" s="48">
        <f>IF(D82&lt;入力!$C$17,NA(),IF(D82&gt;入力!$H$48,NA(),D82))</f>
        <v>87</v>
      </c>
      <c r="F82" s="55">
        <f>IF(E82&gt;入力!$C$17,IF(S81&gt;=P81,P82,(F81-L81)*(1-$B$27)),IF(E82=入力!$C$17,入力!$C$18,NA()))</f>
        <v>459.74429918330588</v>
      </c>
      <c r="G82" s="49">
        <f>'樹高計算 '!N80</f>
        <v>27.501186754901767</v>
      </c>
      <c r="H82" s="49">
        <f>直径材積計算!L195</f>
        <v>707.82244152621035</v>
      </c>
      <c r="I82" s="49">
        <f>直径材積計算!I195</f>
        <v>38.67740728170628</v>
      </c>
      <c r="J82" s="84">
        <f t="shared" si="15"/>
        <v>1.5396002577597869</v>
      </c>
      <c r="K82" s="84">
        <f>ROUNDDOWN(直径材積計算!X195,2)</f>
        <v>0.67</v>
      </c>
      <c r="L82" s="55">
        <f t="shared" si="11"/>
        <v>0</v>
      </c>
      <c r="M82" s="62">
        <f t="shared" si="12"/>
        <v>0</v>
      </c>
      <c r="N82" s="62">
        <f t="shared" si="18"/>
        <v>0</v>
      </c>
      <c r="O82" s="49">
        <f>直径材積計算!U195</f>
        <v>0</v>
      </c>
      <c r="P82" s="204">
        <f>直径材積計算!K79</f>
        <v>1638.97334070848</v>
      </c>
      <c r="Q82" s="204">
        <f>VLOOKUP(G82,密度計算!A107:Q107,$AA$4,FALSE)</f>
        <v>429.39538074887645</v>
      </c>
      <c r="R82" s="49">
        <f>VLOOKUP(G82,密度計算!A107:Q107,$AA$5,FALSE)</f>
        <v>579.62377937672738</v>
      </c>
      <c r="S82" s="55">
        <f>直径材積計算!N195</f>
        <v>459.74429918330588</v>
      </c>
      <c r="T82" s="49">
        <f>直径材積計算!T195</f>
        <v>707.82244152621035</v>
      </c>
      <c r="U82" s="49">
        <f>直径材積計算!S195</f>
        <v>38.67740728170628</v>
      </c>
      <c r="V82" s="84">
        <f>直径材積計算!Y195</f>
        <v>0.67284955400885804</v>
      </c>
      <c r="W82" s="55" t="str">
        <f t="shared" si="13"/>
        <v/>
      </c>
      <c r="X82" s="55" t="e">
        <f t="shared" si="16"/>
        <v>#VALUE!</v>
      </c>
      <c r="Y82" s="153">
        <v>87</v>
      </c>
      <c r="Z82" s="191">
        <f t="shared" si="17"/>
        <v>0</v>
      </c>
    </row>
    <row r="83" spans="4:26">
      <c r="D83" s="48">
        <v>88</v>
      </c>
      <c r="E83" s="48">
        <f>IF(D83&lt;入力!$C$17,NA(),IF(D83&gt;入力!$H$48,NA(),D83))</f>
        <v>88</v>
      </c>
      <c r="F83" s="55">
        <f>IF(E83&gt;入力!$C$17,IF(S82&gt;=P82,P83,(F82-L82)*(1-$B$27)),IF(E83=入力!$C$17,入力!$C$18,NA()))</f>
        <v>459.74429918330588</v>
      </c>
      <c r="G83" s="49">
        <f>'樹高計算 '!N81</f>
        <v>27.627769589746261</v>
      </c>
      <c r="H83" s="49">
        <f>直径材積計算!L196</f>
        <v>714.71769075479767</v>
      </c>
      <c r="I83" s="49">
        <f>直径材積計算!I196</f>
        <v>38.778603288399232</v>
      </c>
      <c r="J83" s="84">
        <f t="shared" si="15"/>
        <v>1.554598266959327</v>
      </c>
      <c r="K83" s="84">
        <f>ROUNDDOWN(直径材積計算!X196,2)</f>
        <v>0.67</v>
      </c>
      <c r="L83" s="55">
        <f t="shared" si="11"/>
        <v>0</v>
      </c>
      <c r="M83" s="62">
        <f t="shared" si="12"/>
        <v>0</v>
      </c>
      <c r="N83" s="62">
        <f t="shared" si="18"/>
        <v>0</v>
      </c>
      <c r="O83" s="49">
        <f>直径材積計算!U196</f>
        <v>0</v>
      </c>
      <c r="P83" s="204">
        <f>直径材積計算!K80</f>
        <v>1634.7095155387581</v>
      </c>
      <c r="Q83" s="204">
        <f>VLOOKUP(G83,密度計算!A108:Q108,$AA$4,FALSE)</f>
        <v>426.71298863697859</v>
      </c>
      <c r="R83" s="49">
        <f>VLOOKUP(G83,密度計算!A108:Q108,$AA$5,FALSE)</f>
        <v>576.00292474397156</v>
      </c>
      <c r="S83" s="55">
        <f>直径材積計算!N196</f>
        <v>459.74429918330588</v>
      </c>
      <c r="T83" s="49">
        <f>直径材積計算!T196</f>
        <v>714.71769075479767</v>
      </c>
      <c r="U83" s="49">
        <f>直径材積計算!S196</f>
        <v>38.778603288399232</v>
      </c>
      <c r="V83" s="84">
        <f>直径材積計算!Y196</f>
        <v>0.67494662361107194</v>
      </c>
      <c r="W83" s="55" t="str">
        <f t="shared" si="13"/>
        <v/>
      </c>
      <c r="X83" s="55" t="e">
        <f t="shared" si="16"/>
        <v>#VALUE!</v>
      </c>
      <c r="Y83" s="153">
        <v>88</v>
      </c>
      <c r="Z83" s="191">
        <f t="shared" si="17"/>
        <v>0</v>
      </c>
    </row>
    <row r="84" spans="4:26">
      <c r="D84" s="48">
        <v>89</v>
      </c>
      <c r="E84" s="48">
        <f>IF(D84&lt;入力!$C$17,NA(),IF(D84&gt;入力!$H$48,NA(),D84))</f>
        <v>89</v>
      </c>
      <c r="F84" s="55">
        <f>IF(E84&gt;入力!$C$17,IF(S83&gt;=P83,P84,(F83-L83)*(1-$B$27)),IF(E84=入力!$C$17,入力!$C$18,NA()))</f>
        <v>459.74429918330588</v>
      </c>
      <c r="G84" s="49">
        <f>'樹高計算 '!N82</f>
        <v>27.752068180535485</v>
      </c>
      <c r="H84" s="49">
        <f>直径材積計算!L197</f>
        <v>721.51590873701514</v>
      </c>
      <c r="I84" s="49">
        <f>直径材積計算!I197</f>
        <v>38.877584323711488</v>
      </c>
      <c r="J84" s="84">
        <f t="shared" si="15"/>
        <v>1.5693852213474377</v>
      </c>
      <c r="K84" s="84">
        <f>ROUNDDOWN(直径材積計算!X197,2)</f>
        <v>0.67</v>
      </c>
      <c r="L84" s="55">
        <f t="shared" si="11"/>
        <v>0</v>
      </c>
      <c r="M84" s="62">
        <f t="shared" si="12"/>
        <v>0</v>
      </c>
      <c r="N84" s="62">
        <f t="shared" si="18"/>
        <v>0</v>
      </c>
      <c r="O84" s="49">
        <f>直径材積計算!U197</f>
        <v>0</v>
      </c>
      <c r="P84" s="204">
        <f>直径材積計算!K81</f>
        <v>1630.5348112676054</v>
      </c>
      <c r="Q84" s="204">
        <f>VLOOKUP(G84,密度計算!A109:Q109,$AA$4,FALSE)</f>
        <v>424.10713043509287</v>
      </c>
      <c r="R84" s="49">
        <f>VLOOKUP(G84,密度計算!A109:Q109,$AA$5,FALSE)</f>
        <v>572.48538019828345</v>
      </c>
      <c r="S84" s="55">
        <f>直径材積計算!N197</f>
        <v>459.74429918330588</v>
      </c>
      <c r="T84" s="49">
        <f>直径材積計算!T197</f>
        <v>721.51590873701514</v>
      </c>
      <c r="U84" s="49">
        <f>直径材積計算!S197</f>
        <v>38.877584323711488</v>
      </c>
      <c r="V84" s="84">
        <f>直径材積計算!Y197</f>
        <v>0.67699641546039691</v>
      </c>
      <c r="W84" s="55" t="str">
        <f t="shared" si="13"/>
        <v/>
      </c>
      <c r="X84" s="55" t="e">
        <f t="shared" si="16"/>
        <v>#VALUE!</v>
      </c>
      <c r="Y84" s="153">
        <v>89</v>
      </c>
      <c r="Z84" s="191">
        <f t="shared" si="17"/>
        <v>0</v>
      </c>
    </row>
    <row r="85" spans="4:26">
      <c r="D85" s="48">
        <v>90</v>
      </c>
      <c r="E85" s="48">
        <f>IF(D85&lt;入力!$C$17,NA(),IF(D85&gt;入力!$H$48,NA(),D85))</f>
        <v>90</v>
      </c>
      <c r="F85" s="55">
        <f>IF(E85&gt;入力!$C$17,IF(S84&gt;=P84,P85,(F84-L84)*(1-$B$27)),IF(E85=入力!$C$17,入力!$C$18,NA()))</f>
        <v>459.74429918330588</v>
      </c>
      <c r="G85" s="49">
        <f>'樹高計算 '!N83</f>
        <v>27.87411762618132</v>
      </c>
      <c r="H85" s="49">
        <f>直径材積計算!L198</f>
        <v>728.2174484405748</v>
      </c>
      <c r="I85" s="49">
        <f>直径材積計算!I198</f>
        <v>38.974401762461959</v>
      </c>
      <c r="J85" s="84">
        <f t="shared" si="15"/>
        <v>1.5839618886720013</v>
      </c>
      <c r="K85" s="84">
        <f>ROUNDDOWN(直径材積計算!X198,2)</f>
        <v>0.67</v>
      </c>
      <c r="L85" s="55">
        <f t="shared" si="11"/>
        <v>0</v>
      </c>
      <c r="M85" s="62">
        <f t="shared" si="12"/>
        <v>0</v>
      </c>
      <c r="N85" s="62">
        <f t="shared" si="18"/>
        <v>0</v>
      </c>
      <c r="O85" s="49">
        <f>直径材積計算!U198</f>
        <v>0</v>
      </c>
      <c r="P85" s="204">
        <f>直径材積計算!K82</f>
        <v>1626.447398531722</v>
      </c>
      <c r="Q85" s="204">
        <f>VLOOKUP(G85,密度計算!A110:Q110,$AA$4,FALSE)</f>
        <v>421.57513869160925</v>
      </c>
      <c r="R85" s="49">
        <f>VLOOKUP(G85,密度計算!A110:Q110,$AA$5,FALSE)</f>
        <v>569.06754505262097</v>
      </c>
      <c r="S85" s="55">
        <f>直径材積計算!N198</f>
        <v>459.74429918330588</v>
      </c>
      <c r="T85" s="49">
        <f>直径材積計算!T198</f>
        <v>728.2174484405748</v>
      </c>
      <c r="U85" s="49">
        <f>直径材積計算!S198</f>
        <v>38.974401762461959</v>
      </c>
      <c r="V85" s="84">
        <f>直径材積計算!Y198</f>
        <v>0.67900006450487793</v>
      </c>
      <c r="W85" s="55" t="str">
        <f t="shared" si="13"/>
        <v/>
      </c>
      <c r="X85" s="55" t="e">
        <f t="shared" si="16"/>
        <v>#VALUE!</v>
      </c>
      <c r="Y85" s="153">
        <v>90</v>
      </c>
      <c r="Z85" s="191">
        <f t="shared" si="17"/>
        <v>0</v>
      </c>
    </row>
    <row r="86" spans="4:26">
      <c r="D86" s="48">
        <v>91</v>
      </c>
      <c r="E86" s="48">
        <f>IF(D86&lt;入力!$C$17,NA(),IF(D86&gt;入力!$H$48,NA(),D86))</f>
        <v>91</v>
      </c>
      <c r="F86" s="55">
        <f>IF(E86&gt;入力!$C$17,IF(S85&gt;=P85,P86,(F85-L85)*(1-$B$27)),IF(E86=入力!$C$17,入力!$C$18,NA()))</f>
        <v>459.74429918330588</v>
      </c>
      <c r="G86" s="49">
        <f>'樹高計算 '!N84</f>
        <v>27.993952651172499</v>
      </c>
      <c r="H86" s="49">
        <f>直径材積計算!L199</f>
        <v>734.82270822046041</v>
      </c>
      <c r="I86" s="49">
        <f>直径材積計算!I199</f>
        <v>39.069105605394391</v>
      </c>
      <c r="J86" s="84">
        <f t="shared" si="15"/>
        <v>1.598329135403759</v>
      </c>
      <c r="K86" s="84">
        <f>ROUNDDOWN(直径材積計算!X199,2)</f>
        <v>0.68</v>
      </c>
      <c r="L86" s="55">
        <f t="shared" si="11"/>
        <v>0</v>
      </c>
      <c r="M86" s="62">
        <f t="shared" si="12"/>
        <v>0</v>
      </c>
      <c r="N86" s="62">
        <f t="shared" si="18"/>
        <v>0</v>
      </c>
      <c r="O86" s="49">
        <f>直径材積計算!U199</f>
        <v>0</v>
      </c>
      <c r="P86" s="204">
        <f>直径材積計算!K83</f>
        <v>1622.4454837493386</v>
      </c>
      <c r="Q86" s="204">
        <f>VLOOKUP(G86,密度計算!A111:Q111,$AA$4,FALSE)</f>
        <v>419.11446325772278</v>
      </c>
      <c r="R86" s="49">
        <f>VLOOKUP(G86,密度計算!A111:Q111,$AA$5,FALSE)</f>
        <v>565.74597696234184</v>
      </c>
      <c r="S86" s="55">
        <f>直径材積計算!N199</f>
        <v>459.74429918330588</v>
      </c>
      <c r="T86" s="49">
        <f>直径材積計算!T199</f>
        <v>734.82270822046041</v>
      </c>
      <c r="U86" s="49">
        <f>直径材積計算!S199</f>
        <v>39.069105605394391</v>
      </c>
      <c r="V86" s="84">
        <f>直径材積計算!Y199</f>
        <v>0.68095867505580521</v>
      </c>
      <c r="W86" s="55" t="str">
        <f t="shared" si="13"/>
        <v/>
      </c>
      <c r="X86" s="55" t="e">
        <f t="shared" si="16"/>
        <v>#VALUE!</v>
      </c>
      <c r="Y86" s="153">
        <v>91</v>
      </c>
      <c r="Z86" s="191">
        <f t="shared" si="17"/>
        <v>0</v>
      </c>
    </row>
    <row r="87" spans="4:26">
      <c r="D87" s="48">
        <v>92</v>
      </c>
      <c r="E87" s="48">
        <f>IF(D87&lt;入力!$C$17,NA(),IF(D87&gt;入力!$H$48,NA(),D87))</f>
        <v>92</v>
      </c>
      <c r="F87" s="55">
        <f>IF(E87&gt;入力!$C$17,IF(S86&gt;=P86,P87,(F86-L86)*(1-$B$27)),IF(E87=入力!$C$17,入力!$C$18,NA()))</f>
        <v>459.74429918330588</v>
      </c>
      <c r="G87" s="49">
        <f>'樹高計算 '!N85</f>
        <v>28.111607611627043</v>
      </c>
      <c r="H87" s="49">
        <f>直径材積計算!L200</f>
        <v>741.33212973066668</v>
      </c>
      <c r="I87" s="49">
        <f>直径材積計算!I200</f>
        <v>39.161744529851028</v>
      </c>
      <c r="J87" s="84">
        <f t="shared" si="15"/>
        <v>1.6124879221940893</v>
      </c>
      <c r="K87" s="84">
        <f>ROUNDDOWN(直径材積計算!X200,2)</f>
        <v>0.68</v>
      </c>
      <c r="L87" s="55">
        <f t="shared" si="11"/>
        <v>0</v>
      </c>
      <c r="M87" s="62">
        <f t="shared" si="12"/>
        <v>0</v>
      </c>
      <c r="N87" s="62">
        <f t="shared" si="18"/>
        <v>0</v>
      </c>
      <c r="O87" s="49">
        <f>直径材積計算!U200</f>
        <v>0</v>
      </c>
      <c r="P87" s="204">
        <f>直径材積計算!K84</f>
        <v>1618.5273084107596</v>
      </c>
      <c r="Q87" s="204">
        <f>VLOOKUP(G87,密度計算!A112:Q112,$AA$4,FALSE)</f>
        <v>416.72266480640542</v>
      </c>
      <c r="R87" s="49">
        <f>VLOOKUP(G87,密度計算!A112:Q112,$AA$5,FALSE)</f>
        <v>562.5173831767213</v>
      </c>
      <c r="S87" s="55">
        <f>直径材積計算!N200</f>
        <v>459.74429918330588</v>
      </c>
      <c r="T87" s="49">
        <f>直径材積計算!T200</f>
        <v>741.33212973066668</v>
      </c>
      <c r="U87" s="49">
        <f>直径材積計算!S200</f>
        <v>39.161744529851028</v>
      </c>
      <c r="V87" s="84">
        <f>直径材積計算!Y200</f>
        <v>0.68287332184264826</v>
      </c>
      <c r="W87" s="55" t="str">
        <f t="shared" si="13"/>
        <v/>
      </c>
      <c r="X87" s="55" t="e">
        <f t="shared" si="16"/>
        <v>#VALUE!</v>
      </c>
      <c r="Y87" s="153">
        <v>92</v>
      </c>
      <c r="Z87" s="191">
        <f t="shared" si="17"/>
        <v>0</v>
      </c>
    </row>
    <row r="88" spans="4:26">
      <c r="D88" s="48">
        <v>93</v>
      </c>
      <c r="E88" s="48">
        <f>IF(D88&lt;入力!$C$17,NA(),IF(D88&gt;入力!$H$48,NA(),D88))</f>
        <v>93</v>
      </c>
      <c r="F88" s="55">
        <f>IF(E88&gt;入力!$C$17,IF(S87&gt;=P87,P88,(F87-L87)*(1-$B$27)),IF(E88=入力!$C$17,入力!$C$18,NA()))</f>
        <v>459.74429918330588</v>
      </c>
      <c r="G88" s="49">
        <f>'樹高計算 '!N86</f>
        <v>28.227116500617985</v>
      </c>
      <c r="H88" s="49">
        <f>直径材積計算!L201</f>
        <v>747.74619588492158</v>
      </c>
      <c r="I88" s="49">
        <f>直径材積計算!I201</f>
        <v>39.252365937795645</v>
      </c>
      <c r="J88" s="84">
        <f t="shared" si="15"/>
        <v>1.6264392994393295</v>
      </c>
      <c r="K88" s="84">
        <f>ROUNDDOWN(直径材積計算!X201,2)</f>
        <v>0.68</v>
      </c>
      <c r="L88" s="55">
        <f t="shared" si="11"/>
        <v>0</v>
      </c>
      <c r="M88" s="62">
        <f t="shared" si="12"/>
        <v>0</v>
      </c>
      <c r="N88" s="62">
        <f t="shared" si="18"/>
        <v>0</v>
      </c>
      <c r="O88" s="49">
        <f>直径材積計算!U201</f>
        <v>0</v>
      </c>
      <c r="P88" s="204">
        <f>直径材積計算!K85</f>
        <v>1614.691148385351</v>
      </c>
      <c r="Q88" s="204">
        <f>VLOOKUP(G88,密度計算!A113:Q113,$AA$4,FALSE)</f>
        <v>414.3974087824397</v>
      </c>
      <c r="R88" s="49">
        <f>VLOOKUP(G88,密度計算!A113:Q113,$AA$5,FALSE)</f>
        <v>559.3786123723429</v>
      </c>
      <c r="S88" s="55">
        <f>直径材積計算!N201</f>
        <v>459.74429918330588</v>
      </c>
      <c r="T88" s="49">
        <f>直径材積計算!T201</f>
        <v>747.74619588492158</v>
      </c>
      <c r="U88" s="49">
        <f>直径材積計算!S201</f>
        <v>39.252365937795645</v>
      </c>
      <c r="V88" s="84">
        <f>直径材積計算!Y201</f>
        <v>0.68474505101927152</v>
      </c>
      <c r="W88" s="55" t="str">
        <f t="shared" si="13"/>
        <v/>
      </c>
      <c r="X88" s="55" t="e">
        <f t="shared" si="16"/>
        <v>#VALUE!</v>
      </c>
      <c r="Y88" s="153">
        <v>93</v>
      </c>
      <c r="Z88" s="191">
        <f t="shared" si="17"/>
        <v>0</v>
      </c>
    </row>
    <row r="89" spans="4:26">
      <c r="D89" s="48">
        <v>94</v>
      </c>
      <c r="E89" s="48">
        <f>IF(D89&lt;入力!$C$17,NA(),IF(D89&gt;入力!$H$48,NA(),D89))</f>
        <v>94</v>
      </c>
      <c r="F89" s="55">
        <f>IF(E89&gt;入力!$C$17,IF(S88&gt;=P88,P89,(F88-L88)*(1-$B$27)),IF(E89=入力!$C$17,入力!$C$18,NA()))</f>
        <v>459.74429918330588</v>
      </c>
      <c r="G89" s="49">
        <f>'樹高計算 '!N87</f>
        <v>28.34051295282157</v>
      </c>
      <c r="H89" s="49">
        <f>直径材積計算!L202</f>
        <v>754.06542886483498</v>
      </c>
      <c r="I89" s="49">
        <f>直径材積計算!I202</f>
        <v>39.34101600134084</v>
      </c>
      <c r="J89" s="84">
        <f t="shared" si="15"/>
        <v>1.6401844029482562</v>
      </c>
      <c r="K89" s="84">
        <f>ROUNDDOWN(直径材積計算!X202,2)</f>
        <v>0.68</v>
      </c>
      <c r="L89" s="55">
        <f t="shared" si="11"/>
        <v>0</v>
      </c>
      <c r="M89" s="62">
        <f t="shared" si="12"/>
        <v>0</v>
      </c>
      <c r="N89" s="62">
        <f t="shared" si="18"/>
        <v>0</v>
      </c>
      <c r="O89" s="49">
        <f>直径材積計算!U202</f>
        <v>0</v>
      </c>
      <c r="P89" s="204">
        <f>直径材積計算!K86</f>
        <v>1610.9353132452775</v>
      </c>
      <c r="Q89" s="204">
        <f>VLOOKUP(G89,密度計算!A114:Q114,$AA$4,FALSE)</f>
        <v>412.13645975069704</v>
      </c>
      <c r="R89" s="49">
        <f>VLOOKUP(G89,密度計算!A114:Q114,$AA$5,FALSE)</f>
        <v>556.3266470240635</v>
      </c>
      <c r="S89" s="55">
        <f>直径材積計算!N202</f>
        <v>459.74429918330588</v>
      </c>
      <c r="T89" s="49">
        <f>直径材積計算!T202</f>
        <v>754.06542886483498</v>
      </c>
      <c r="U89" s="49">
        <f>直径材積計算!S202</f>
        <v>39.34101600134084</v>
      </c>
      <c r="V89" s="84">
        <f>直径材積計算!Y202</f>
        <v>0.68657488112391607</v>
      </c>
      <c r="W89" s="55" t="str">
        <f t="shared" si="13"/>
        <v/>
      </c>
      <c r="X89" s="55" t="e">
        <f t="shared" si="16"/>
        <v>#VALUE!</v>
      </c>
      <c r="Y89" s="153">
        <v>94</v>
      </c>
      <c r="Z89" s="191">
        <f t="shared" si="17"/>
        <v>0</v>
      </c>
    </row>
    <row r="90" spans="4:26">
      <c r="D90" s="48">
        <v>95</v>
      </c>
      <c r="E90" s="48">
        <f>IF(D90&lt;入力!$C$17,NA(),IF(D90&gt;入力!$H$48,NA(),D90))</f>
        <v>95</v>
      </c>
      <c r="F90" s="55">
        <f>IF(E90&gt;入力!$C$17,IF(S89&gt;=P89,P90,(F89-L89)*(1-$B$27)),IF(E90=入力!$C$17,入力!$C$18,NA()))</f>
        <v>459.74429918330588</v>
      </c>
      <c r="G90" s="49">
        <f>'樹高計算 '!N88</f>
        <v>28.451830248537068</v>
      </c>
      <c r="H90" s="49">
        <f>直径材積計算!L203</f>
        <v>760.29038817417654</v>
      </c>
      <c r="I90" s="49">
        <f>直径材積計算!I203</f>
        <v>39.427739705926179</v>
      </c>
      <c r="J90" s="84">
        <f t="shared" si="15"/>
        <v>1.6537244497099008</v>
      </c>
      <c r="K90" s="84">
        <f>ROUNDDOWN(直径材積計算!X203,2)</f>
        <v>0.68</v>
      </c>
      <c r="L90" s="55">
        <f t="shared" si="11"/>
        <v>0</v>
      </c>
      <c r="M90" s="62">
        <f t="shared" si="12"/>
        <v>0</v>
      </c>
      <c r="N90" s="62">
        <f t="shared" si="18"/>
        <v>0</v>
      </c>
      <c r="O90" s="49">
        <f>直径材積計算!U203</f>
        <v>0</v>
      </c>
      <c r="P90" s="204">
        <f>直径材積計算!K87</f>
        <v>1607.2581456060698</v>
      </c>
      <c r="Q90" s="204">
        <f>VLOOKUP(G90,密度計算!A115:Q115,$AA$4,FALSE)</f>
        <v>409.93767611262297</v>
      </c>
      <c r="R90" s="49">
        <f>VLOOKUP(G90,密度計算!A115:Q115,$AA$5,FALSE)</f>
        <v>553.35859627300624</v>
      </c>
      <c r="S90" s="55">
        <f>直径材積計算!N203</f>
        <v>459.74429918330588</v>
      </c>
      <c r="T90" s="49">
        <f>直径材積計算!T203</f>
        <v>760.29038817417654</v>
      </c>
      <c r="U90" s="49">
        <f>直径材積計算!S203</f>
        <v>39.427739705926179</v>
      </c>
      <c r="V90" s="84">
        <f>直径材積計算!Y203</f>
        <v>0.68836380399530617</v>
      </c>
      <c r="W90" s="55" t="str">
        <f t="shared" si="13"/>
        <v/>
      </c>
      <c r="X90" s="55" t="e">
        <f t="shared" si="16"/>
        <v>#VALUE!</v>
      </c>
      <c r="Y90" s="153">
        <v>95</v>
      </c>
      <c r="Z90" s="191">
        <f t="shared" si="17"/>
        <v>0</v>
      </c>
    </row>
    <row r="91" spans="4:26">
      <c r="D91" s="48">
        <v>96</v>
      </c>
      <c r="E91" s="48">
        <f>IF(D91&lt;入力!$C$17,NA(),IF(D91&gt;入力!$H$48,NA(),D91))</f>
        <v>96</v>
      </c>
      <c r="F91" s="55">
        <f>IF(E91&gt;入力!$C$17,IF(S90&gt;=P90,P91,(F90-L90)*(1-$B$27)),IF(E91=入力!$C$17,入力!$C$18,NA()))</f>
        <v>459.74429918330588</v>
      </c>
      <c r="G91" s="49">
        <f>'樹高計算 '!N89</f>
        <v>28.561101317126454</v>
      </c>
      <c r="H91" s="49">
        <f>直径材積計算!L204</f>
        <v>766.42166873821009</v>
      </c>
      <c r="I91" s="49">
        <f>直径材積計算!I204</f>
        <v>39.512580891285971</v>
      </c>
      <c r="J91" s="84">
        <f t="shared" si="15"/>
        <v>1.6670607337593719</v>
      </c>
      <c r="K91" s="84">
        <f>ROUNDDOWN(直径材積計算!X204,2)</f>
        <v>0.69</v>
      </c>
      <c r="L91" s="55">
        <f t="shared" si="11"/>
        <v>0</v>
      </c>
      <c r="M91" s="62">
        <f t="shared" si="12"/>
        <v>0</v>
      </c>
      <c r="N91" s="62">
        <f t="shared" si="18"/>
        <v>0</v>
      </c>
      <c r="O91" s="49">
        <f>直径材積計算!U204</f>
        <v>0</v>
      </c>
      <c r="P91" s="204">
        <f>直径材積計算!K88</f>
        <v>1603.658020484</v>
      </c>
      <c r="Q91" s="204">
        <f>VLOOKUP(G91,密度計算!A116:Q116,$AA$4,FALSE)</f>
        <v>407.79900516340081</v>
      </c>
      <c r="R91" s="49">
        <f>VLOOKUP(G91,密度計算!A116:Q116,$AA$5,FALSE)</f>
        <v>550.47168925442259</v>
      </c>
      <c r="S91" s="55">
        <f>直径材積計算!N204</f>
        <v>459.74429918330588</v>
      </c>
      <c r="T91" s="49">
        <f>直径材積計算!T204</f>
        <v>766.42166873821009</v>
      </c>
      <c r="U91" s="49">
        <f>直径材積計算!S204</f>
        <v>39.512580891285971</v>
      </c>
      <c r="V91" s="84">
        <f>直径材積計算!Y204</f>
        <v>0.69011278564717182</v>
      </c>
      <c r="W91" s="55" t="str">
        <f t="shared" si="13"/>
        <v/>
      </c>
      <c r="X91" s="55" t="e">
        <f t="shared" si="16"/>
        <v>#VALUE!</v>
      </c>
      <c r="Y91" s="153">
        <v>96</v>
      </c>
      <c r="Z91" s="191">
        <f t="shared" si="17"/>
        <v>0</v>
      </c>
    </row>
    <row r="92" spans="4:26">
      <c r="D92" s="48">
        <v>97</v>
      </c>
      <c r="E92" s="48">
        <f>IF(D92&lt;入力!$C$17,NA(),IF(D92&gt;入力!$H$48,NA(),D92))</f>
        <v>97</v>
      </c>
      <c r="F92" s="55">
        <f>IF(E92&gt;入力!$C$17,IF(S91&gt;=P91,P92,(F91-L91)*(1-$B$27)),IF(E92=入力!$C$17,入力!$C$18,NA()))</f>
        <v>459.74429918330588</v>
      </c>
      <c r="G92" s="49">
        <f>'樹高計算 '!N90</f>
        <v>28.668358739921548</v>
      </c>
      <c r="H92" s="49">
        <f>直径材積計算!L205</f>
        <v>772.45989904722558</v>
      </c>
      <c r="I92" s="49">
        <f>直径材積計算!I205</f>
        <v>39.595582290337724</v>
      </c>
      <c r="J92" s="84">
        <f t="shared" si="15"/>
        <v>1.6801946221398083</v>
      </c>
      <c r="K92" s="84">
        <f>ROUNDDOWN(直径材積計算!X205,2)</f>
        <v>0.69</v>
      </c>
      <c r="L92" s="55">
        <f t="shared" si="11"/>
        <v>0</v>
      </c>
      <c r="M92" s="62">
        <f t="shared" si="12"/>
        <v>0</v>
      </c>
      <c r="N92" s="62">
        <f t="shared" si="18"/>
        <v>0</v>
      </c>
      <c r="O92" s="49">
        <f>直径材積計算!U205</f>
        <v>0</v>
      </c>
      <c r="P92" s="204">
        <f>直径材積計算!K89</f>
        <v>1600.1333446700683</v>
      </c>
      <c r="Q92" s="204">
        <f>VLOOKUP(G92,密度計算!A117:Q117,$AA$4,FALSE)</f>
        <v>405.71847846455734</v>
      </c>
      <c r="R92" s="49">
        <f>VLOOKUP(G92,密度計算!A117:Q117,$AA$5,FALSE)</f>
        <v>547.66326885135561</v>
      </c>
      <c r="S92" s="55">
        <f>直径材積計算!N205</f>
        <v>459.74429918330588</v>
      </c>
      <c r="T92" s="49">
        <f>直径材積計算!T205</f>
        <v>772.45989904722558</v>
      </c>
      <c r="U92" s="49">
        <f>直径材積計算!S205</f>
        <v>39.595582290337724</v>
      </c>
      <c r="V92" s="84">
        <f>直径材積計算!Y205</f>
        <v>0.69182276710335311</v>
      </c>
      <c r="W92" s="55" t="str">
        <f t="shared" si="13"/>
        <v/>
      </c>
      <c r="X92" s="55" t="e">
        <f t="shared" si="16"/>
        <v>#VALUE!</v>
      </c>
      <c r="Y92" s="153">
        <v>97</v>
      </c>
      <c r="Z92" s="191">
        <f t="shared" si="17"/>
        <v>0</v>
      </c>
    </row>
    <row r="93" spans="4:26">
      <c r="D93" s="48">
        <v>98</v>
      </c>
      <c r="E93" s="48">
        <f>IF(D93&lt;入力!$C$17,NA(),IF(D93&gt;入力!$H$48,NA(),D93))</f>
        <v>98</v>
      </c>
      <c r="F93" s="55">
        <f>IF(E93&gt;入力!$C$17,IF(S92&gt;=P92,P93,(F92-L92)*(1-$B$27)),IF(E93=入力!$C$17,入力!$C$18,NA()))</f>
        <v>459.74429918330588</v>
      </c>
      <c r="G93" s="49">
        <f>'樹高計算 '!N91</f>
        <v>28.773634752645311</v>
      </c>
      <c r="H93" s="49">
        <f>直径材積計算!L206</f>
        <v>778.40573934360305</v>
      </c>
      <c r="I93" s="49">
        <f>直径材積計算!I206</f>
        <v>39.676785566116102</v>
      </c>
      <c r="J93" s="84">
        <f t="shared" si="15"/>
        <v>1.6931275509590229</v>
      </c>
      <c r="K93" s="84">
        <f>ROUNDDOWN(直径材積計算!X206,2)</f>
        <v>0.69</v>
      </c>
      <c r="L93" s="55">
        <f t="shared" si="11"/>
        <v>0</v>
      </c>
      <c r="M93" s="62">
        <f t="shared" si="12"/>
        <v>0</v>
      </c>
      <c r="N93" s="62">
        <f t="shared" si="18"/>
        <v>0</v>
      </c>
      <c r="O93" s="49">
        <f>直径材積計算!U206</f>
        <v>0</v>
      </c>
      <c r="P93" s="204">
        <f>直径材積計算!K90</f>
        <v>1596.6825561203225</v>
      </c>
      <c r="Q93" s="204">
        <f>VLOOKUP(G93,密度計算!A118:Q118,$AA$4,FALSE)</f>
        <v>403.69420750883711</v>
      </c>
      <c r="R93" s="49">
        <f>VLOOKUP(G93,密度計算!A118:Q118,$AA$5,FALSE)</f>
        <v>544.93078584282671</v>
      </c>
      <c r="S93" s="55">
        <f>直径材積計算!N206</f>
        <v>459.74429918330588</v>
      </c>
      <c r="T93" s="49">
        <f>直径材積計算!T206</f>
        <v>778.40573934360305</v>
      </c>
      <c r="U93" s="49">
        <f>直径材積計算!S206</f>
        <v>39.676785566116102</v>
      </c>
      <c r="V93" s="84">
        <f>直径材積計算!Y206</f>
        <v>0.69349466519558267</v>
      </c>
      <c r="W93" s="55" t="str">
        <f t="shared" si="13"/>
        <v/>
      </c>
      <c r="X93" s="55" t="e">
        <f t="shared" si="16"/>
        <v>#VALUE!</v>
      </c>
      <c r="Y93" s="153">
        <v>98</v>
      </c>
      <c r="Z93" s="191">
        <f t="shared" si="17"/>
        <v>0</v>
      </c>
    </row>
    <row r="94" spans="4:26">
      <c r="D94" s="48">
        <v>99</v>
      </c>
      <c r="E94" s="48">
        <f>IF(D94&lt;入力!$C$17,NA(),IF(D94&gt;入力!$H$48,NA(),D94))</f>
        <v>99</v>
      </c>
      <c r="F94" s="55">
        <f>IF(E94&gt;入力!$C$17,IF(S93&gt;=P93,P94,(F93-L93)*(1-$B$27)),IF(E94=入力!$C$17,入力!$C$18,NA()))</f>
        <v>459.74429918330588</v>
      </c>
      <c r="G94" s="49">
        <f>'樹高計算 '!N92</f>
        <v>28.876961247392533</v>
      </c>
      <c r="H94" s="49">
        <f>直径材積計算!L207</f>
        <v>784.25987985183463</v>
      </c>
      <c r="I94" s="49">
        <f>直径材積計算!I207</f>
        <v>39.756231346868518</v>
      </c>
      <c r="J94" s="84">
        <f t="shared" si="15"/>
        <v>1.7058610215395846</v>
      </c>
      <c r="K94" s="84">
        <f>ROUNDDOWN(直径材積計算!X207,2)</f>
        <v>0.69</v>
      </c>
      <c r="L94" s="55">
        <f t="shared" si="11"/>
        <v>0</v>
      </c>
      <c r="M94" s="62">
        <f t="shared" si="12"/>
        <v>0</v>
      </c>
      <c r="N94" s="62">
        <f t="shared" si="18"/>
        <v>0</v>
      </c>
      <c r="O94" s="49">
        <f>直径材積計算!U207</f>
        <v>0</v>
      </c>
      <c r="P94" s="204">
        <f>直径材積計算!K91</f>
        <v>1593.3041233621541</v>
      </c>
      <c r="Q94" s="204">
        <f>VLOOKUP(G94,密度計算!A119:Q119,$AA$4,FALSE)</f>
        <v>401.72437965607759</v>
      </c>
      <c r="R94" s="49">
        <f>VLOOKUP(G94,密度計算!A119:Q119,$AA$5,FALSE)</f>
        <v>542.27179341783426</v>
      </c>
      <c r="S94" s="55">
        <f>直径材積計算!N207</f>
        <v>459.74429918330588</v>
      </c>
      <c r="T94" s="49">
        <f>直径材積計算!T207</f>
        <v>784.25987985183463</v>
      </c>
      <c r="U94" s="49">
        <f>直径材積計算!S207</f>
        <v>39.756231346868518</v>
      </c>
      <c r="V94" s="84">
        <f>直径材積計算!Y207</f>
        <v>0.69512937332592062</v>
      </c>
      <c r="W94" s="55" t="str">
        <f t="shared" si="13"/>
        <v/>
      </c>
      <c r="X94" s="55" t="e">
        <f t="shared" si="16"/>
        <v>#VALUE!</v>
      </c>
      <c r="Y94" s="153">
        <v>99</v>
      </c>
      <c r="Z94" s="191">
        <f t="shared" si="17"/>
        <v>0</v>
      </c>
    </row>
    <row r="95" spans="4:26">
      <c r="D95" s="48">
        <v>100</v>
      </c>
      <c r="E95" s="48">
        <f>IF(D95&lt;入力!$C$17,NA(),IF(D95&gt;入力!$H$48,NA(),D95))</f>
        <v>100</v>
      </c>
      <c r="F95" s="55">
        <f>IF(E95&gt;入力!$C$17,IF(S94&gt;=P94,P95,(F94-L94)*(1-$B$27)),IF(E95=入力!$C$17,入力!$C$18,NA()))</f>
        <v>459.74429918330588</v>
      </c>
      <c r="G95" s="49">
        <f>'樹高計算 '!N93</f>
        <v>28.978369774214112</v>
      </c>
      <c r="H95" s="49">
        <f>直径材積計算!L208</f>
        <v>790.02303905113808</v>
      </c>
      <c r="I95" s="49">
        <f>直径材積計算!I208</f>
        <v>39.833959259424027</v>
      </c>
      <c r="J95" s="84">
        <f t="shared" si="15"/>
        <v>1.7183965966615409</v>
      </c>
      <c r="K95" s="84">
        <f>ROUNDDOWN(直径材積計算!X208,2)</f>
        <v>0.69</v>
      </c>
      <c r="L95" s="55">
        <f t="shared" si="11"/>
        <v>0</v>
      </c>
      <c r="M95" s="62">
        <f t="shared" si="12"/>
        <v>0</v>
      </c>
      <c r="N95" s="62">
        <f t="shared" si="18"/>
        <v>0</v>
      </c>
      <c r="O95" s="49">
        <f>直径材積計算!U208</f>
        <v>0</v>
      </c>
      <c r="P95" s="204">
        <f>直径材積計算!K92</f>
        <v>1589.9965449161157</v>
      </c>
      <c r="Q95" s="204">
        <f>VLOOKUP(G95,密度計算!A120:Q120,$AA$4,FALSE)</f>
        <v>399.80725432051855</v>
      </c>
      <c r="R95" s="49">
        <f>VLOOKUP(G95,密度計算!A120:Q120,$AA$5,FALSE)</f>
        <v>539.68394202875402</v>
      </c>
      <c r="S95" s="55">
        <f>直径材積計算!N208</f>
        <v>459.74429918330588</v>
      </c>
      <c r="T95" s="49">
        <f>直径材積計算!T208</f>
        <v>790.02303905113808</v>
      </c>
      <c r="U95" s="49">
        <f>直径材積計算!S208</f>
        <v>39.833959259424027</v>
      </c>
      <c r="V95" s="84">
        <f>直径材積計算!Y208</f>
        <v>0.69672776219574795</v>
      </c>
      <c r="W95" s="55" t="str">
        <f t="shared" si="13"/>
        <v/>
      </c>
      <c r="X95" s="55" t="e">
        <f t="shared" si="16"/>
        <v>#VALUE!</v>
      </c>
      <c r="Y95" s="153">
        <v>100</v>
      </c>
      <c r="Z95" s="191">
        <f t="shared" si="17"/>
        <v>0</v>
      </c>
    </row>
    <row r="96" spans="4:26">
      <c r="D96" s="48">
        <v>101</v>
      </c>
      <c r="E96" s="48">
        <f>IF(D96&lt;入力!$C$17,NA(),IF(D96&gt;入力!$H$48,NA(),D96))</f>
        <v>101</v>
      </c>
      <c r="F96" s="55">
        <f>IF(E96&gt;入力!$C$17,IF(S95&gt;=P95,P96,(F95-L95)*(1-$B$27)),IF(E96=入力!$C$17,入力!$C$18,NA()))</f>
        <v>459.74429918330588</v>
      </c>
      <c r="G96" s="49">
        <f>'樹高計算 '!N94</f>
        <v>29.07789154234753</v>
      </c>
      <c r="H96" s="49">
        <f>直径材積計算!L209</f>
        <v>795.69596199034561</v>
      </c>
      <c r="I96" s="49">
        <f>直径材積計算!I209</f>
        <v>39.910007960939595</v>
      </c>
      <c r="J96" s="84">
        <f t="shared" si="15"/>
        <v>1.7307358968970956</v>
      </c>
      <c r="K96" s="84">
        <f>ROUNDDOWN(直径材積計算!X209,2)</f>
        <v>0.69</v>
      </c>
      <c r="L96" s="55">
        <f t="shared" si="11"/>
        <v>0</v>
      </c>
      <c r="M96" s="62">
        <f t="shared" si="12"/>
        <v>0</v>
      </c>
      <c r="N96" s="62">
        <f t="shared" si="18"/>
        <v>0</v>
      </c>
      <c r="O96" s="49">
        <f>直径材積計算!U209</f>
        <v>0</v>
      </c>
      <c r="P96" s="204">
        <f>直径材積計算!K93</f>
        <v>1586.7583487327822</v>
      </c>
      <c r="Q96" s="204">
        <f>VLOOKUP(G96,密度計算!A121:Q121,$AA$4,FALSE)</f>
        <v>397.9411593915616</v>
      </c>
      <c r="R96" s="49">
        <f>VLOOKUP(G96,密度計算!A121:Q121,$AA$5,FALSE)</f>
        <v>537.16497455986462</v>
      </c>
      <c r="S96" s="55">
        <f>直径材積計算!N209</f>
        <v>459.74429918330588</v>
      </c>
      <c r="T96" s="49">
        <f>直径材積計算!T209</f>
        <v>795.69596199034561</v>
      </c>
      <c r="U96" s="49">
        <f>直径材積計算!S209</f>
        <v>39.910007960939595</v>
      </c>
      <c r="V96" s="84">
        <f>直径材積計算!Y209</f>
        <v>0.69829068050311949</v>
      </c>
      <c r="W96" s="55" t="str">
        <f t="shared" si="13"/>
        <v/>
      </c>
      <c r="X96" s="55" t="e">
        <f t="shared" si="16"/>
        <v>#VALUE!</v>
      </c>
      <c r="Y96" s="153">
        <v>101</v>
      </c>
      <c r="Z96" s="191">
        <f t="shared" si="17"/>
        <v>0</v>
      </c>
    </row>
    <row r="97" spans="4:26">
      <c r="D97" s="48">
        <v>102</v>
      </c>
      <c r="E97" s="48">
        <f>IF(D97&lt;入力!$C$17,NA(),IF(D97&gt;入力!$H$48,NA(),D97))</f>
        <v>102</v>
      </c>
      <c r="F97" s="55">
        <f>IF(E97&gt;入力!$C$17,IF(S96&gt;=P96,P97,(F96-L96)*(1-$B$27)),IF(E97=入力!$C$17,入力!$C$18,NA()))</f>
        <v>459.74429918330588</v>
      </c>
      <c r="G97" s="49">
        <f>'樹高計算 '!N95</f>
        <v>29.175557421134421</v>
      </c>
      <c r="H97" s="49">
        <f>直径材積計算!L210</f>
        <v>801.27941864485513</v>
      </c>
      <c r="I97" s="49">
        <f>直径材積計算!I210</f>
        <v>39.984415169122343</v>
      </c>
      <c r="J97" s="84">
        <f t="shared" si="15"/>
        <v>1.7428805970367778</v>
      </c>
      <c r="K97" s="84">
        <f>ROUNDDOWN(直径材積計算!X210,2)</f>
        <v>0.69</v>
      </c>
      <c r="L97" s="55">
        <f t="shared" si="11"/>
        <v>0</v>
      </c>
      <c r="M97" s="62">
        <f t="shared" si="12"/>
        <v>0</v>
      </c>
      <c r="N97" s="62">
        <f t="shared" si="18"/>
        <v>0</v>
      </c>
      <c r="O97" s="49">
        <f>直径材積計算!U210</f>
        <v>0</v>
      </c>
      <c r="P97" s="204">
        <f>直径材積計算!K94</f>
        <v>1583.5880916441251</v>
      </c>
      <c r="Q97" s="204">
        <f>VLOOKUP(G97,密度計算!A122:Q122,$AA$4,FALSE)</f>
        <v>396.12448787141187</v>
      </c>
      <c r="R97" s="49">
        <f>VLOOKUP(G97,密度計算!A122:Q122,$AA$5,FALSE)</f>
        <v>534.71272178863364</v>
      </c>
      <c r="S97" s="55">
        <f>直径材積計算!N210</f>
        <v>459.74429918330588</v>
      </c>
      <c r="T97" s="49">
        <f>直径材積計算!T210</f>
        <v>801.27941864485513</v>
      </c>
      <c r="U97" s="49">
        <f>直径材積計算!S210</f>
        <v>39.984415169122343</v>
      </c>
      <c r="V97" s="84">
        <f>直径材積計算!Y210</f>
        <v>0.69981895561019425</v>
      </c>
      <c r="W97" s="55" t="str">
        <f t="shared" si="13"/>
        <v/>
      </c>
      <c r="X97" s="55" t="e">
        <f t="shared" si="16"/>
        <v>#VALUE!</v>
      </c>
      <c r="Y97" s="153">
        <v>102</v>
      </c>
      <c r="Z97" s="191">
        <f t="shared" si="17"/>
        <v>0</v>
      </c>
    </row>
    <row r="98" spans="4:26">
      <c r="D98" s="48">
        <v>103</v>
      </c>
      <c r="E98" s="48">
        <f>IF(D98&lt;入力!$C$17,NA(),IF(D98&gt;入力!$H$48,NA(),D98))</f>
        <v>103</v>
      </c>
      <c r="F98" s="55">
        <f>IF(E98&gt;入力!$C$17,IF(S97&gt;=P97,P98,(F97-L97)*(1-$B$27)),IF(E98=入力!$C$17,入力!$C$18,NA()))</f>
        <v>459.74429918330588</v>
      </c>
      <c r="G98" s="49">
        <f>'樹高計算 '!N96</f>
        <v>29.271397940664748</v>
      </c>
      <c r="H98" s="49">
        <f>直径材積計算!L211</f>
        <v>806.77420231550002</v>
      </c>
      <c r="I98" s="49">
        <f>直径材積計算!I211</f>
        <v>40.057217691020703</v>
      </c>
      <c r="J98" s="84">
        <f t="shared" si="15"/>
        <v>1.7548324226067866</v>
      </c>
      <c r="K98" s="84">
        <f>ROUNDDOWN(直径材積計算!X211,2)</f>
        <v>0.7</v>
      </c>
      <c r="L98" s="55">
        <f t="shared" si="11"/>
        <v>0</v>
      </c>
      <c r="M98" s="62">
        <f t="shared" si="12"/>
        <v>0</v>
      </c>
      <c r="N98" s="62">
        <f t="shared" si="18"/>
        <v>0</v>
      </c>
      <c r="O98" s="49">
        <f>直径材積計算!U211</f>
        <v>0</v>
      </c>
      <c r="P98" s="204">
        <f>直径材積計算!K95</f>
        <v>1580.4843588288395</v>
      </c>
      <c r="Q98" s="204">
        <f>VLOOKUP(G98,密度計算!A123:Q123,$AA$4,FALSE)</f>
        <v>394.35569471435571</v>
      </c>
      <c r="R98" s="49">
        <f>VLOOKUP(G98,密度計算!A123:Q123,$AA$5,FALSE)</f>
        <v>532.32509811918351</v>
      </c>
      <c r="S98" s="55">
        <f>直径材積計算!N211</f>
        <v>459.74429918330588</v>
      </c>
      <c r="T98" s="49">
        <f>直径材積計算!T211</f>
        <v>806.77420231550002</v>
      </c>
      <c r="U98" s="49">
        <f>直径材積計算!S211</f>
        <v>40.057217691020703</v>
      </c>
      <c r="V98" s="84">
        <f>直径材積計算!Y211</f>
        <v>0.70131339418236827</v>
      </c>
      <c r="W98" s="55" t="str">
        <f t="shared" si="13"/>
        <v/>
      </c>
      <c r="X98" s="55" t="e">
        <f t="shared" si="16"/>
        <v>#VALUE!</v>
      </c>
      <c r="Y98" s="153">
        <v>103</v>
      </c>
      <c r="Z98" s="191">
        <f t="shared" si="17"/>
        <v>0</v>
      </c>
    </row>
    <row r="99" spans="4:26">
      <c r="D99" s="48">
        <v>104</v>
      </c>
      <c r="E99" s="48">
        <f>IF(D99&lt;入力!$C$17,NA(),IF(D99&gt;入力!$H$48,NA(),D99))</f>
        <v>104</v>
      </c>
      <c r="F99" s="55">
        <f>IF(E99&gt;入力!$C$17,IF(S98&gt;=P98,P99,(F98-L98)*(1-$B$27)),IF(E99=入力!$C$17,入力!$C$18,NA()))</f>
        <v>459.74429918330588</v>
      </c>
      <c r="G99" s="49">
        <f>'樹高計算 '!N97</f>
        <v>29.365443292185031</v>
      </c>
      <c r="H99" s="49">
        <f>直径材積計算!L212</f>
        <v>812.18112806923727</v>
      </c>
      <c r="I99" s="49">
        <f>直径材積計算!I212</f>
        <v>40.128451450471651</v>
      </c>
      <c r="J99" s="84">
        <f t="shared" si="15"/>
        <v>1.7665931464772995</v>
      </c>
      <c r="K99" s="84">
        <f>ROUNDDOWN(直径材積計算!X212,2)</f>
        <v>0.7</v>
      </c>
      <c r="L99" s="55">
        <f t="shared" si="11"/>
        <v>0</v>
      </c>
      <c r="M99" s="62">
        <f t="shared" si="12"/>
        <v>0</v>
      </c>
      <c r="N99" s="62">
        <f t="shared" si="18"/>
        <v>0</v>
      </c>
      <c r="O99" s="49">
        <f>直径材積計算!U212</f>
        <v>0</v>
      </c>
      <c r="P99" s="204">
        <f>直径材積計算!K96</f>
        <v>1577.445763291056</v>
      </c>
      <c r="Q99" s="204">
        <f>VLOOKUP(G99,密度計算!A124:Q124,$AA$4,FALSE)</f>
        <v>392.6332938536022</v>
      </c>
      <c r="R99" s="49">
        <f>VLOOKUP(G99,密度計算!A124:Q124,$AA$5,FALSE)</f>
        <v>530.00009756894337</v>
      </c>
      <c r="S99" s="55">
        <f>直径材積計算!N212</f>
        <v>459.74429918330588</v>
      </c>
      <c r="T99" s="49">
        <f>直径材積計算!T212</f>
        <v>812.18112806923727</v>
      </c>
      <c r="U99" s="49">
        <f>直径材積計算!S212</f>
        <v>40.128451450471651</v>
      </c>
      <c r="V99" s="84">
        <f>直径材積計算!Y212</f>
        <v>0.70277478280066408</v>
      </c>
      <c r="W99" s="55" t="str">
        <f t="shared" si="13"/>
        <v/>
      </c>
      <c r="X99" s="55" t="e">
        <f t="shared" si="16"/>
        <v>#VALUE!</v>
      </c>
      <c r="Y99" s="153">
        <v>104</v>
      </c>
      <c r="Z99" s="191">
        <f t="shared" si="17"/>
        <v>0</v>
      </c>
    </row>
    <row r="100" spans="4:26">
      <c r="D100" s="48">
        <v>105</v>
      </c>
      <c r="E100" s="48">
        <f>IF(D100&lt;入力!$C$17,NA(),IF(D100&gt;入力!$H$48,NA(),D100))</f>
        <v>105</v>
      </c>
      <c r="F100" s="55">
        <f>IF(E100&gt;入力!$C$17,IF(S99&gt;=P99,P100,(F99-L99)*(1-$B$27)),IF(E100=入力!$C$17,入力!$C$18,NA()))</f>
        <v>459.74429918330588</v>
      </c>
      <c r="G100" s="49">
        <f>'樹高計算 '!N98</f>
        <v>29.45772332830634</v>
      </c>
      <c r="H100" s="49">
        <f>直径材積計算!L213</f>
        <v>817.50103122161022</v>
      </c>
      <c r="I100" s="49">
        <f>直径材積計算!I213</f>
        <v>40.198151514287055</v>
      </c>
      <c r="J100" s="84">
        <f t="shared" si="15"/>
        <v>1.778164585561641</v>
      </c>
      <c r="K100" s="84">
        <f>ROUNDDOWN(直径材積計算!X213,2)</f>
        <v>0.7</v>
      </c>
      <c r="L100" s="55">
        <f t="shared" si="11"/>
        <v>0</v>
      </c>
      <c r="M100" s="62">
        <f t="shared" si="12"/>
        <v>0</v>
      </c>
      <c r="N100" s="62">
        <f t="shared" si="18"/>
        <v>0</v>
      </c>
      <c r="O100" s="49">
        <f>直径材積計算!U213</f>
        <v>0</v>
      </c>
      <c r="P100" s="204">
        <f>直径材積計算!K97</f>
        <v>1574.4709453518487</v>
      </c>
      <c r="Q100" s="204">
        <f>VLOOKUP(G100,密度計算!A125:Q125,$AA$4,FALSE)</f>
        <v>390.95585540272299</v>
      </c>
      <c r="R100" s="49">
        <f>VLOOKUP(G100,密度計算!A125:Q125,$AA$5,FALSE)</f>
        <v>527.73578999098402</v>
      </c>
      <c r="S100" s="55">
        <f>直径材積計算!N213</f>
        <v>459.74429918330588</v>
      </c>
      <c r="T100" s="49">
        <f>直径材積計算!T213</f>
        <v>817.50103122161022</v>
      </c>
      <c r="U100" s="49">
        <f>直径材積計算!S213</f>
        <v>40.198151514287055</v>
      </c>
      <c r="V100" s="84">
        <f>直径材積計算!Y213</f>
        <v>0.70420388854884042</v>
      </c>
      <c r="W100" s="55" t="str">
        <f t="shared" si="13"/>
        <v/>
      </c>
      <c r="X100" s="55" t="e">
        <f t="shared" si="16"/>
        <v>#VALUE!</v>
      </c>
      <c r="Y100" s="153">
        <v>105</v>
      </c>
      <c r="Z100" s="191">
        <f t="shared" si="17"/>
        <v>0</v>
      </c>
    </row>
    <row r="101" spans="4:26">
      <c r="D101" s="48">
        <v>106</v>
      </c>
      <c r="E101" s="48">
        <f>IF(D101&lt;入力!$C$17,NA(),IF(D101&gt;入力!$H$48,NA(),D101))</f>
        <v>106</v>
      </c>
      <c r="F101" s="55">
        <f>IF(E101&gt;入力!$C$17,IF(S100&gt;=P100,P101,(F100-L100)*(1-$B$27)),IF(E101=入力!$C$17,入力!$C$18,NA()))</f>
        <v>459.74429918330588</v>
      </c>
      <c r="G101" s="49">
        <f>'樹高計算 '!N99</f>
        <v>29.548267563046004</v>
      </c>
      <c r="H101" s="49">
        <f>直径材積計算!L214</f>
        <v>822.73476586091454</v>
      </c>
      <c r="I101" s="49">
        <f>直径材積計算!I214</f>
        <v>40.266352117255451</v>
      </c>
      <c r="J101" s="84">
        <f t="shared" si="15"/>
        <v>1.7895485976061658</v>
      </c>
      <c r="K101" s="84">
        <f>ROUNDDOWN(直径材積計算!X214,2)</f>
        <v>0.7</v>
      </c>
      <c r="L101" s="55">
        <f t="shared" ref="L101:L115" si="19">IF(F101-R101&lt;0,0,ROUNDUP(F101-Q101,-1))</f>
        <v>0</v>
      </c>
      <c r="M101" s="62">
        <f t="shared" ref="M101:M115" si="20">L101/F101</f>
        <v>0</v>
      </c>
      <c r="N101" s="62">
        <f t="shared" si="18"/>
        <v>0</v>
      </c>
      <c r="O101" s="49">
        <f>直径材積計算!U214</f>
        <v>0</v>
      </c>
      <c r="P101" s="204">
        <f>直径材積計算!K98</f>
        <v>1571.5585721529667</v>
      </c>
      <c r="Q101" s="204">
        <f>VLOOKUP(G101,密度計算!A126:Q126,$AA$4,FALSE)</f>
        <v>389.32200301971841</v>
      </c>
      <c r="R101" s="49">
        <f>VLOOKUP(G101,密度計算!A126:Q126,$AA$5,FALSE)</f>
        <v>525.53031751587446</v>
      </c>
      <c r="S101" s="55">
        <f>直径材積計算!N214</f>
        <v>459.74429918330588</v>
      </c>
      <c r="T101" s="49">
        <f>直径材積計算!T214</f>
        <v>822.73476586091454</v>
      </c>
      <c r="U101" s="49">
        <f>直径材積計算!S214</f>
        <v>40.266352117255451</v>
      </c>
      <c r="V101" s="84">
        <f>直径材積計算!Y214</f>
        <v>0.7056014595766027</v>
      </c>
      <c r="W101" s="55" t="str">
        <f t="shared" ref="W101:W115" si="21">IF(N101=0,"",D101)</f>
        <v/>
      </c>
      <c r="X101" s="55" t="e">
        <f t="shared" si="16"/>
        <v>#VALUE!</v>
      </c>
      <c r="Y101" s="153">
        <v>106</v>
      </c>
      <c r="Z101" s="191">
        <f t="shared" si="17"/>
        <v>0</v>
      </c>
    </row>
    <row r="102" spans="4:26">
      <c r="D102" s="48">
        <v>107</v>
      </c>
      <c r="E102" s="48">
        <f>IF(D102&lt;入力!$C$17,NA(),IF(D102&gt;入力!$H$48,NA(),D102))</f>
        <v>107</v>
      </c>
      <c r="F102" s="55">
        <f>IF(E102&gt;入力!$C$17,IF(S101&gt;=P101,P102,(F101-L101)*(1-$B$27)),IF(E102=入力!$C$17,入力!$C$18,NA()))</f>
        <v>459.74429918330588</v>
      </c>
      <c r="G102" s="49">
        <f>'樹高計算 '!N100</f>
        <v>29.637105171734799</v>
      </c>
      <c r="H102" s="49">
        <f>直径材積計算!L215</f>
        <v>827.88320341406779</v>
      </c>
      <c r="I102" s="49">
        <f>直径材積計算!I215</f>
        <v>40.333086686032985</v>
      </c>
      <c r="J102" s="84">
        <f t="shared" si="15"/>
        <v>1.8007470780708479</v>
      </c>
      <c r="K102" s="84">
        <f>ROUNDDOWN(直径材積計算!X215,2)</f>
        <v>0.7</v>
      </c>
      <c r="L102" s="55">
        <f t="shared" si="19"/>
        <v>0</v>
      </c>
      <c r="M102" s="62">
        <f t="shared" si="20"/>
        <v>0</v>
      </c>
      <c r="N102" s="62">
        <f t="shared" si="18"/>
        <v>0</v>
      </c>
      <c r="O102" s="49">
        <f>直径材積計算!U215</f>
        <v>0</v>
      </c>
      <c r="P102" s="204">
        <f>直径材積計算!K99</f>
        <v>1568.707337172199</v>
      </c>
      <c r="Q102" s="204">
        <f>VLOOKUP(G102,密度計算!A127:Q127,$AA$4,FALSE)</f>
        <v>387.7304114226489</v>
      </c>
      <c r="R102" s="49">
        <f>VLOOKUP(G102,密度計算!A127:Q127,$AA$5,FALSE)</f>
        <v>523.38189119813273</v>
      </c>
      <c r="S102" s="55">
        <f>直径材積計算!N215</f>
        <v>459.74429918330588</v>
      </c>
      <c r="T102" s="49">
        <f>直径材積計算!T215</f>
        <v>827.88320341406779</v>
      </c>
      <c r="U102" s="49">
        <f>直径材積計算!S215</f>
        <v>40.333086686032985</v>
      </c>
      <c r="V102" s="84">
        <f>直径材積計算!Y215</f>
        <v>0.70696822564023531</v>
      </c>
      <c r="W102" s="55" t="str">
        <f t="shared" si="21"/>
        <v/>
      </c>
      <c r="X102" s="55" t="e">
        <f t="shared" si="16"/>
        <v>#VALUE!</v>
      </c>
      <c r="Y102" s="153">
        <v>107</v>
      </c>
      <c r="Z102" s="191">
        <f t="shared" si="17"/>
        <v>0</v>
      </c>
    </row>
    <row r="103" spans="4:26">
      <c r="D103" s="48">
        <v>108</v>
      </c>
      <c r="E103" s="48">
        <f>IF(D103&lt;入力!$C$17,NA(),IF(D103&gt;入力!$H$48,NA(),D103))</f>
        <v>108</v>
      </c>
      <c r="F103" s="55">
        <f>IF(E103&gt;入力!$C$17,IF(S102&gt;=P102,P103,(F102-L102)*(1-$B$27)),IF(E103=入力!$C$17,入力!$C$18,NA()))</f>
        <v>459.74429918330588</v>
      </c>
      <c r="G103" s="49">
        <f>'樹高計算 '!N101</f>
        <v>29.724264990819755</v>
      </c>
      <c r="H103" s="49">
        <f>直径材積計算!L216</f>
        <v>832.9472312541277</v>
      </c>
      <c r="I103" s="49">
        <f>直径材積計算!I216</f>
        <v>40.398387861991075</v>
      </c>
      <c r="J103" s="84">
        <f t="shared" si="15"/>
        <v>1.8117619571004644</v>
      </c>
      <c r="K103" s="84">
        <f>ROUNDDOWN(直径材積計算!X216,2)</f>
        <v>0.7</v>
      </c>
      <c r="L103" s="55">
        <f t="shared" si="19"/>
        <v>0</v>
      </c>
      <c r="M103" s="62">
        <f t="shared" si="20"/>
        <v>0</v>
      </c>
      <c r="N103" s="62">
        <f t="shared" si="18"/>
        <v>0</v>
      </c>
      <c r="O103" s="49">
        <f>直径材積計算!U216</f>
        <v>0</v>
      </c>
      <c r="P103" s="204">
        <f>直径材積計算!K100</f>
        <v>1565.9159597498217</v>
      </c>
      <c r="Q103" s="204">
        <f>VLOOKUP(G103,密度計算!A128:Q128,$AA$4,FALSE)</f>
        <v>386.17980404661694</v>
      </c>
      <c r="R103" s="49">
        <f>VLOOKUP(G103,密度計算!A128:Q128,$AA$5,FALSE)</f>
        <v>521.28878785347717</v>
      </c>
      <c r="S103" s="55">
        <f>直径材積計算!N216</f>
        <v>459.74429918330588</v>
      </c>
      <c r="T103" s="49">
        <f>直径材積計算!T216</f>
        <v>832.9472312541277</v>
      </c>
      <c r="U103" s="49">
        <f>直径材積計算!S216</f>
        <v>40.398387861991075</v>
      </c>
      <c r="V103" s="84">
        <f>直径材積計算!Y216</f>
        <v>0.70830489862188917</v>
      </c>
      <c r="W103" s="55" t="str">
        <f t="shared" si="21"/>
        <v/>
      </c>
      <c r="X103" s="55" t="e">
        <f t="shared" si="16"/>
        <v>#VALUE!</v>
      </c>
      <c r="Y103" s="153">
        <v>108</v>
      </c>
      <c r="Z103" s="191">
        <f t="shared" si="17"/>
        <v>0</v>
      </c>
    </row>
    <row r="104" spans="4:26">
      <c r="D104" s="48">
        <v>109</v>
      </c>
      <c r="E104" s="48">
        <f>IF(D104&lt;入力!$C$17,NA(),IF(D104&gt;入力!$H$48,NA(),D104))</f>
        <v>109</v>
      </c>
      <c r="F104" s="55">
        <f>IF(E104&gt;入力!$C$17,IF(S103&gt;=P103,P104,(F103-L103)*(1-$B$27)),IF(E104=入力!$C$17,入力!$C$18,NA()))</f>
        <v>459.74429918330588</v>
      </c>
      <c r="G104" s="49">
        <f>'樹高計算 '!N102</f>
        <v>29.809775517590403</v>
      </c>
      <c r="H104" s="49">
        <f>直径材積計算!L217</f>
        <v>837.92775134942838</v>
      </c>
      <c r="I104" s="49">
        <f>直径材積計算!I217</f>
        <v>40.462287523085386</v>
      </c>
      <c r="J104" s="84">
        <f t="shared" si="15"/>
        <v>1.8225951965863005</v>
      </c>
      <c r="K104" s="84">
        <f>ROUNDDOWN(直径材積計算!X217,2)</f>
        <v>0.7</v>
      </c>
      <c r="L104" s="55">
        <f t="shared" si="19"/>
        <v>0</v>
      </c>
      <c r="M104" s="62">
        <f t="shared" si="20"/>
        <v>0</v>
      </c>
      <c r="N104" s="62">
        <f t="shared" si="18"/>
        <v>0</v>
      </c>
      <c r="O104" s="49">
        <f>直径材積計算!U217</f>
        <v>0</v>
      </c>
      <c r="P104" s="204">
        <f>直径材積計算!K101</f>
        <v>1563.1831846255609</v>
      </c>
      <c r="Q104" s="204">
        <f>VLOOKUP(G104,密度計算!A129:Q129,$AA$4,FALSE)</f>
        <v>384.66895083264961</v>
      </c>
      <c r="R104" s="49">
        <f>VLOOKUP(G104,密度計算!A129:Q129,$AA$5,FALSE)</f>
        <v>519.24934707412854</v>
      </c>
      <c r="S104" s="55">
        <f>直径材積計算!N217</f>
        <v>459.74429918330588</v>
      </c>
      <c r="T104" s="49">
        <f>直径材積計算!T217</f>
        <v>837.92775134942838</v>
      </c>
      <c r="U104" s="49">
        <f>直径材積計算!S217</f>
        <v>40.462287523085386</v>
      </c>
      <c r="V104" s="84">
        <f>直径材積計算!Y217</f>
        <v>0.70961217302869684</v>
      </c>
      <c r="W104" s="55" t="str">
        <f t="shared" si="21"/>
        <v/>
      </c>
      <c r="X104" s="55" t="e">
        <f t="shared" si="16"/>
        <v>#VALUE!</v>
      </c>
      <c r="Y104" s="153">
        <v>109</v>
      </c>
      <c r="Z104" s="191">
        <f t="shared" si="17"/>
        <v>0</v>
      </c>
    </row>
    <row r="105" spans="4:26">
      <c r="D105" s="48">
        <v>110</v>
      </c>
      <c r="E105" s="48">
        <f>IF(D105&lt;入力!$C$17,NA(),IF(D105&gt;入力!$H$48,NA(),D105))</f>
        <v>110</v>
      </c>
      <c r="F105" s="55">
        <f>IF(E105&gt;入力!$C$17,IF(S104&gt;=P104,P105,(F104-L104)*(1-$B$27)),IF(E105=入力!$C$17,入力!$C$18,NA()))</f>
        <v>459.74429918330588</v>
      </c>
      <c r="G105" s="49">
        <f>'樹高計算 '!N103</f>
        <v>29.893664909854724</v>
      </c>
      <c r="H105" s="49">
        <f>直径材積計算!L218</f>
        <v>842.82567895425041</v>
      </c>
      <c r="I105" s="49">
        <f>直径材積計算!I218</f>
        <v>40.524816804805361</v>
      </c>
      <c r="J105" s="84">
        <f t="shared" si="15"/>
        <v>1.8332487873181982</v>
      </c>
      <c r="K105" s="84">
        <f>ROUNDDOWN(直径材積計算!X218,2)</f>
        <v>0.71</v>
      </c>
      <c r="L105" s="55">
        <f t="shared" si="19"/>
        <v>0</v>
      </c>
      <c r="M105" s="62">
        <f t="shared" si="20"/>
        <v>0</v>
      </c>
      <c r="N105" s="62">
        <f t="shared" si="18"/>
        <v>0</v>
      </c>
      <c r="O105" s="49">
        <f>直径材積計算!U218</f>
        <v>0</v>
      </c>
      <c r="P105" s="204">
        <f>直径材積計算!K102</f>
        <v>1560.5077814855536</v>
      </c>
      <c r="Q105" s="204">
        <f>VLOOKUP(G105,密度計算!A130:Q130,$AA$4,FALSE)</f>
        <v>383.19666613974266</v>
      </c>
      <c r="R105" s="49">
        <f>VLOOKUP(G105,密度計算!A130:Q130,$AA$5,FALSE)</f>
        <v>517.26196841035971</v>
      </c>
      <c r="S105" s="55">
        <f>直径材積計算!N218</f>
        <v>459.74429918330588</v>
      </c>
      <c r="T105" s="49">
        <f>直径材積計算!T218</f>
        <v>842.82567895425041</v>
      </c>
      <c r="U105" s="49">
        <f>直径材積計算!S218</f>
        <v>40.524816804805361</v>
      </c>
      <c r="V105" s="84">
        <f>直径材積計算!Y218</f>
        <v>0.71089072647280782</v>
      </c>
      <c r="W105" s="55" t="str">
        <f t="shared" si="21"/>
        <v/>
      </c>
      <c r="X105" s="55" t="e">
        <f t="shared" si="16"/>
        <v>#VALUE!</v>
      </c>
      <c r="Y105" s="153">
        <v>110</v>
      </c>
      <c r="Z105" s="191">
        <f t="shared" si="17"/>
        <v>0</v>
      </c>
    </row>
    <row r="106" spans="4:26">
      <c r="D106" s="48">
        <v>111</v>
      </c>
      <c r="E106" s="48">
        <f>IF(D106&lt;入力!$C$17,NA(),IF(D106&gt;入力!$H$48,NA(),D106))</f>
        <v>111</v>
      </c>
      <c r="F106" s="55">
        <f>IF(E106&gt;入力!$C$17,IF(S105&gt;=P105,P106,(F105-L105)*(1-$B$27)),IF(E106=入力!$C$17,入力!$C$18,NA()))</f>
        <v>459.74429918330588</v>
      </c>
      <c r="G106" s="49">
        <f>'樹高計算 '!N104</f>
        <v>29.975960985588838</v>
      </c>
      <c r="H106" s="49">
        <f>直径材積計算!L219</f>
        <v>847.64194134096226</v>
      </c>
      <c r="I106" s="49">
        <f>直径材積計算!I219</f>
        <v>40.586006120261672</v>
      </c>
      <c r="J106" s="84">
        <f t="shared" si="15"/>
        <v>1.8437247462268078</v>
      </c>
      <c r="K106" s="84">
        <f>ROUNDDOWN(直径材積計算!X219,2)</f>
        <v>0.71</v>
      </c>
      <c r="L106" s="55">
        <f t="shared" si="19"/>
        <v>0</v>
      </c>
      <c r="M106" s="62">
        <f t="shared" si="20"/>
        <v>0</v>
      </c>
      <c r="N106" s="62">
        <f t="shared" si="18"/>
        <v>0</v>
      </c>
      <c r="O106" s="49">
        <f>直径材積計算!U219</f>
        <v>0</v>
      </c>
      <c r="P106" s="204">
        <f>直径材積計算!K103</f>
        <v>1557.8885445187857</v>
      </c>
      <c r="Q106" s="204">
        <f>VLOOKUP(G106,密度計算!A131:Q131,$AA$4,FALSE)</f>
        <v>381.76180677196584</v>
      </c>
      <c r="R106" s="49">
        <f>VLOOKUP(G106,密度計算!A131:Q131,$AA$5,FALSE)</f>
        <v>515.32510870736417</v>
      </c>
      <c r="S106" s="55">
        <f>直径材積計算!N219</f>
        <v>459.74429918330588</v>
      </c>
      <c r="T106" s="49">
        <f>直径材積計算!T219</f>
        <v>847.64194134096226</v>
      </c>
      <c r="U106" s="49">
        <f>直径材積計算!S219</f>
        <v>40.586006120261672</v>
      </c>
      <c r="V106" s="84">
        <f>直径材積計算!Y219</f>
        <v>0.71214122013340109</v>
      </c>
      <c r="W106" s="55" t="str">
        <f t="shared" si="21"/>
        <v/>
      </c>
      <c r="X106" s="55" t="e">
        <f t="shared" si="16"/>
        <v>#VALUE!</v>
      </c>
      <c r="Y106" s="153">
        <v>111</v>
      </c>
      <c r="Z106" s="191">
        <f t="shared" si="17"/>
        <v>0</v>
      </c>
    </row>
    <row r="107" spans="4:26">
      <c r="D107" s="48">
        <v>112</v>
      </c>
      <c r="E107" s="48">
        <f>IF(D107&lt;入力!$C$17,NA(),IF(D107&gt;入力!$H$48,NA(),D107))</f>
        <v>112</v>
      </c>
      <c r="F107" s="55">
        <f>IF(E107&gt;入力!$C$17,IF(S106&gt;=P106,P107,(F106-L106)*(1-$B$27)),IF(E107=入力!$C$17,入力!$C$18,NA()))</f>
        <v>459.74429918330588</v>
      </c>
      <c r="G107" s="49">
        <f>'樹高計算 '!N105</f>
        <v>30.056691222582685</v>
      </c>
      <c r="H107" s="49">
        <f>直径材積計算!L220</f>
        <v>852.37747657348018</v>
      </c>
      <c r="I107" s="49">
        <f>直径材積計算!I220</f>
        <v>40.645885179463058</v>
      </c>
      <c r="J107" s="84">
        <f t="shared" si="15"/>
        <v>1.8540251137157144</v>
      </c>
      <c r="K107" s="84">
        <f>ROUNDDOWN(直径材積計算!X220,2)</f>
        <v>0.71</v>
      </c>
      <c r="L107" s="55">
        <f t="shared" si="19"/>
        <v>0</v>
      </c>
      <c r="M107" s="62">
        <f t="shared" si="20"/>
        <v>0</v>
      </c>
      <c r="N107" s="62">
        <f t="shared" si="18"/>
        <v>0</v>
      </c>
      <c r="O107" s="49">
        <f>直径材積計算!U220</f>
        <v>0</v>
      </c>
      <c r="P107" s="204">
        <f>直径材積計算!K104</f>
        <v>1555.3242919825227</v>
      </c>
      <c r="Q107" s="204">
        <f>VLOOKUP(G107,密度計算!A132:Q132,$AA$4,FALSE)</f>
        <v>380.36327011314557</v>
      </c>
      <c r="R107" s="49">
        <f>VLOOKUP(G107,密度計算!A132:Q132,$AA$5,FALSE)</f>
        <v>513.43727958733837</v>
      </c>
      <c r="S107" s="55">
        <f>直径材積計算!N220</f>
        <v>459.74429918330588</v>
      </c>
      <c r="T107" s="49">
        <f>直径材積計算!T220</f>
        <v>852.37747657348018</v>
      </c>
      <c r="U107" s="49">
        <f>直径材積計算!S220</f>
        <v>40.645885179463058</v>
      </c>
      <c r="V107" s="84">
        <f>直径材積計算!Y220</f>
        <v>0.71336429920162836</v>
      </c>
      <c r="W107" s="55" t="str">
        <f t="shared" si="21"/>
        <v/>
      </c>
      <c r="X107" s="55" t="e">
        <f t="shared" si="16"/>
        <v>#VALUE!</v>
      </c>
      <c r="Y107" s="153">
        <v>112</v>
      </c>
      <c r="Z107" s="191">
        <f t="shared" si="17"/>
        <v>0</v>
      </c>
    </row>
    <row r="108" spans="4:26">
      <c r="D108" s="48">
        <v>113</v>
      </c>
      <c r="E108" s="48">
        <f>IF(D108&lt;入力!$C$17,NA(),IF(D108&gt;入力!$H$48,NA(),D108))</f>
        <v>113</v>
      </c>
      <c r="F108" s="55">
        <f>IF(E108&gt;入力!$C$17,IF(S107&gt;=P107,P108,(F107-L107)*(1-$B$27)),IF(E108=入力!$C$17,入力!$C$18,NA()))</f>
        <v>459.74429918330588</v>
      </c>
      <c r="G108" s="49">
        <f>'樹高計算 '!N106</f>
        <v>30.135882758102099</v>
      </c>
      <c r="H108" s="49">
        <f>直径材積計算!L221</f>
        <v>857.03323232190587</v>
      </c>
      <c r="I108" s="49">
        <f>直径材積計算!I221</f>
        <v>40.704483007832494</v>
      </c>
      <c r="J108" s="84">
        <f t="shared" si="15"/>
        <v>1.8641519510831299</v>
      </c>
      <c r="K108" s="84">
        <f>ROUNDDOWN(直径材積計算!X221,2)</f>
        <v>0.71</v>
      </c>
      <c r="L108" s="55">
        <f t="shared" si="19"/>
        <v>0</v>
      </c>
      <c r="M108" s="62">
        <f t="shared" si="20"/>
        <v>0</v>
      </c>
      <c r="N108" s="62">
        <f t="shared" si="18"/>
        <v>0</v>
      </c>
      <c r="O108" s="49">
        <f>直径材積計算!U221</f>
        <v>0</v>
      </c>
      <c r="P108" s="204">
        <f>直径材積計算!K105</f>
        <v>1552.8138657762781</v>
      </c>
      <c r="Q108" s="204">
        <f>VLOOKUP(G108,密度計算!A133:Q133,$AA$4,FALSE)</f>
        <v>378.99999236216559</v>
      </c>
      <c r="R108" s="49">
        <f>VLOOKUP(G108,密度計算!A133:Q133,$AA$5,FALSE)</f>
        <v>511.59704506738348</v>
      </c>
      <c r="S108" s="55">
        <f>直径材積計算!N221</f>
        <v>459.74429918330588</v>
      </c>
      <c r="T108" s="49">
        <f>直径材積計算!T221</f>
        <v>857.03323232190587</v>
      </c>
      <c r="U108" s="49">
        <f>直径材積計算!S221</f>
        <v>40.704483007832494</v>
      </c>
      <c r="V108" s="84">
        <f>直径材積計算!Y221</f>
        <v>0.71456059330942523</v>
      </c>
      <c r="W108" s="55" t="str">
        <f t="shared" si="21"/>
        <v/>
      </c>
      <c r="X108" s="55" t="e">
        <f t="shared" si="16"/>
        <v>#VALUE!</v>
      </c>
      <c r="Y108" s="153">
        <v>113</v>
      </c>
      <c r="Z108" s="191">
        <f t="shared" si="17"/>
        <v>0</v>
      </c>
    </row>
    <row r="109" spans="4:26">
      <c r="D109" s="48">
        <v>114</v>
      </c>
      <c r="E109" s="48">
        <f>IF(D109&lt;入力!$C$17,NA(),IF(D109&gt;入力!$H$48,NA(),D109))</f>
        <v>114</v>
      </c>
      <c r="F109" s="55">
        <f>IF(E109&gt;入力!$C$17,IF(S108&gt;=P108,P109,(F108-L108)*(1-$B$27)),IF(E109=入力!$C$17,入力!$C$18,NA()))</f>
        <v>459.74429918330588</v>
      </c>
      <c r="G109" s="49">
        <f>'樹高計算 '!N107</f>
        <v>30.213562388585792</v>
      </c>
      <c r="H109" s="49">
        <f>直径材積計算!L222</f>
        <v>861.61016471812741</v>
      </c>
      <c r="I109" s="49">
        <f>直径材積計算!I222</f>
        <v>40.761827964008305</v>
      </c>
      <c r="J109" s="84">
        <f t="shared" si="15"/>
        <v>1.8741073380326843</v>
      </c>
      <c r="K109" s="84">
        <f>ROUNDDOWN(直径材積計算!X222,2)</f>
        <v>0.71</v>
      </c>
      <c r="L109" s="55">
        <f t="shared" si="19"/>
        <v>0</v>
      </c>
      <c r="M109" s="62">
        <f t="shared" si="20"/>
        <v>0</v>
      </c>
      <c r="N109" s="62">
        <f t="shared" si="18"/>
        <v>0</v>
      </c>
      <c r="O109" s="49">
        <f>直径材積計算!U222</f>
        <v>0</v>
      </c>
      <c r="P109" s="204">
        <f>直径材積計算!K106</f>
        <v>1550.3561310238738</v>
      </c>
      <c r="Q109" s="204">
        <f>VLOOKUP(G109,密度計算!A134:Q134,$AA$4,FALSE)</f>
        <v>377.67094686245503</v>
      </c>
      <c r="R109" s="49">
        <f>VLOOKUP(G109,密度計算!A134:Q134,$AA$5,FALSE)</f>
        <v>509.8030193045484</v>
      </c>
      <c r="S109" s="55">
        <f>直径材積計算!N222</f>
        <v>459.74429918330588</v>
      </c>
      <c r="T109" s="49">
        <f>直径材積計算!T222</f>
        <v>861.61016471812741</v>
      </c>
      <c r="U109" s="49">
        <f>直径材積計算!S222</f>
        <v>40.761827964008305</v>
      </c>
      <c r="V109" s="84">
        <f>直径材積計算!Y222</f>
        <v>0.71573071694303902</v>
      </c>
      <c r="W109" s="55" t="str">
        <f t="shared" si="21"/>
        <v/>
      </c>
      <c r="X109" s="55" t="e">
        <f t="shared" si="16"/>
        <v>#VALUE!</v>
      </c>
      <c r="Y109" s="153">
        <v>114</v>
      </c>
      <c r="Z109" s="191">
        <f t="shared" si="17"/>
        <v>0</v>
      </c>
    </row>
    <row r="110" spans="4:26">
      <c r="D110" s="48">
        <v>115</v>
      </c>
      <c r="E110" s="48">
        <f>IF(D110&lt;入力!$C$17,NA(),IF(D110&gt;入力!$H$48,NA(),D110))</f>
        <v>115</v>
      </c>
      <c r="F110" s="55">
        <f>IF(E110&gt;入力!$C$17,IF(S109&gt;=P109,P110,(F109-L109)*(1-$B$27)),IF(E110=入力!$C$17,入力!$C$18,NA()))</f>
        <v>459.74429918330588</v>
      </c>
      <c r="G110" s="49">
        <f>'樹高計算 '!N108</f>
        <v>30.2897565693941</v>
      </c>
      <c r="H110" s="49">
        <f>直径材積計算!L223</f>
        <v>866.1092372521548</v>
      </c>
      <c r="I110" s="49">
        <f>直径材積計算!I223</f>
        <v>40.817947756973346</v>
      </c>
      <c r="J110" s="84">
        <f t="shared" si="15"/>
        <v>1.8838933702728222</v>
      </c>
      <c r="K110" s="84">
        <f>ROUNDDOWN(直径材積計算!X223,2)</f>
        <v>0.71</v>
      </c>
      <c r="L110" s="55">
        <f t="shared" si="19"/>
        <v>0</v>
      </c>
      <c r="M110" s="62">
        <f t="shared" si="20"/>
        <v>0</v>
      </c>
      <c r="N110" s="62">
        <f t="shared" si="18"/>
        <v>0</v>
      </c>
      <c r="O110" s="49">
        <f>直径材積計算!U223</f>
        <v>0</v>
      </c>
      <c r="P110" s="204">
        <f>直径材積計算!K107</f>
        <v>1547.9499756631906</v>
      </c>
      <c r="Q110" s="204">
        <f>VLOOKUP(G110,密度計算!A135:Q135,$AA$4,FALSE)</f>
        <v>376.37514251967747</v>
      </c>
      <c r="R110" s="49">
        <f>VLOOKUP(G110,密度計算!A135:Q135,$AA$5,FALSE)</f>
        <v>508.05386445993042</v>
      </c>
      <c r="S110" s="55">
        <f>直径材積計算!N223</f>
        <v>459.74429918330588</v>
      </c>
      <c r="T110" s="49">
        <f>直径材積計算!T223</f>
        <v>866.1092372521548</v>
      </c>
      <c r="U110" s="49">
        <f>直径材積計算!S223</f>
        <v>40.817947756973346</v>
      </c>
      <c r="V110" s="84">
        <f>直径材積計算!Y223</f>
        <v>0.71687526984209304</v>
      </c>
      <c r="W110" s="55" t="str">
        <f t="shared" si="21"/>
        <v/>
      </c>
      <c r="X110" s="55" t="e">
        <f t="shared" si="16"/>
        <v>#VALUE!</v>
      </c>
      <c r="Y110" s="153">
        <v>115</v>
      </c>
      <c r="Z110" s="191">
        <f t="shared" si="17"/>
        <v>0</v>
      </c>
    </row>
    <row r="111" spans="4:26">
      <c r="D111" s="48">
        <v>116</v>
      </c>
      <c r="E111" s="48">
        <f>IF(D111&lt;入力!$C$17,NA(),IF(D111&gt;入力!$H$48,NA(),D111))</f>
        <v>116</v>
      </c>
      <c r="F111" s="55">
        <f>IF(E111&gt;入力!$C$17,IF(S110&gt;=P110,P111,(F110-L110)*(1-$B$27)),IF(E111=入力!$C$17,入力!$C$18,NA()))</f>
        <v>459.74429918330588</v>
      </c>
      <c r="G111" s="49">
        <f>'樹高計算 '!N109</f>
        <v>30.364491414624425</v>
      </c>
      <c r="H111" s="49">
        <f>直径材積計算!L224</f>
        <v>870.53141970888316</v>
      </c>
      <c r="I111" s="49">
        <f>直径材積計算!I224</f>
        <v>40.872869462552124</v>
      </c>
      <c r="J111" s="84">
        <f t="shared" si="15"/>
        <v>1.8935121572041316</v>
      </c>
      <c r="K111" s="84">
        <f>ROUNDDOWN(直径材積計算!X224,2)</f>
        <v>0.71</v>
      </c>
      <c r="L111" s="55">
        <f t="shared" si="19"/>
        <v>0</v>
      </c>
      <c r="M111" s="62">
        <f t="shared" si="20"/>
        <v>0</v>
      </c>
      <c r="N111" s="62">
        <f t="shared" si="18"/>
        <v>0</v>
      </c>
      <c r="O111" s="49">
        <f>直径材積計算!U224</f>
        <v>0</v>
      </c>
      <c r="P111" s="204">
        <f>直径材積計算!K108</f>
        <v>1545.5943100432285</v>
      </c>
      <c r="Q111" s="204">
        <f>VLOOKUP(G111,密度計算!A136:Q136,$AA$4,FALSE)</f>
        <v>375.11162230208606</v>
      </c>
      <c r="R111" s="49">
        <f>VLOOKUP(G111,密度計算!A136:Q136,$AA$5,FALSE)</f>
        <v>506.34828867436426</v>
      </c>
      <c r="S111" s="55">
        <f>直径材積計算!N224</f>
        <v>459.74429918330588</v>
      </c>
      <c r="T111" s="49">
        <f>直径材積計算!T224</f>
        <v>870.53141970888316</v>
      </c>
      <c r="U111" s="49">
        <f>直径材積計算!S224</f>
        <v>40.872869462552124</v>
      </c>
      <c r="V111" s="84">
        <f>直径材積計算!Y224</f>
        <v>0.71799483738493819</v>
      </c>
      <c r="W111" s="55" t="str">
        <f t="shared" si="21"/>
        <v/>
      </c>
      <c r="X111" s="55" t="e">
        <f t="shared" si="16"/>
        <v>#VALUE!</v>
      </c>
      <c r="Y111" s="153">
        <v>116</v>
      </c>
      <c r="Z111" s="191">
        <f t="shared" si="17"/>
        <v>0</v>
      </c>
    </row>
    <row r="112" spans="4:26">
      <c r="D112" s="48">
        <v>117</v>
      </c>
      <c r="E112" s="48">
        <f>IF(D112&lt;入力!$C$17,NA(),IF(D112&gt;入力!$H$48,NA(),D112))</f>
        <v>117</v>
      </c>
      <c r="F112" s="55">
        <f>IF(E112&gt;入力!$C$17,IF(S111&gt;=P111,P112,(F111-L111)*(1-$B$27)),IF(E112=入力!$C$17,入力!$C$18,NA()))</f>
        <v>459.74429918330588</v>
      </c>
      <c r="G112" s="49">
        <f>'樹高計算 '!N110</f>
        <v>30.437792697006945</v>
      </c>
      <c r="H112" s="49">
        <f>直径材積計算!L225</f>
        <v>874.87768714496667</v>
      </c>
      <c r="I112" s="49">
        <f>直径材積計算!I225</f>
        <v>40.926619539313357</v>
      </c>
      <c r="J112" s="84">
        <f t="shared" si="15"/>
        <v>1.9029658196939203</v>
      </c>
      <c r="K112" s="84">
        <f>ROUNDDOWN(直径材積計算!X225,2)</f>
        <v>0.71</v>
      </c>
      <c r="L112" s="55">
        <f t="shared" si="19"/>
        <v>0</v>
      </c>
      <c r="M112" s="62">
        <f t="shared" si="20"/>
        <v>0</v>
      </c>
      <c r="N112" s="62">
        <f t="shared" si="18"/>
        <v>0</v>
      </c>
      <c r="O112" s="49">
        <f>直径材積計算!U225</f>
        <v>0</v>
      </c>
      <c r="P112" s="204">
        <f>直径材積計算!K109</f>
        <v>1543.288066528117</v>
      </c>
      <c r="Q112" s="204">
        <f>VLOOKUP(G112,密度計算!A137:Q137,$AA$4,FALSE)</f>
        <v>373.87946181837651</v>
      </c>
      <c r="R112" s="49">
        <f>VLOOKUP(G112,密度計算!A137:Q137,$AA$5,FALSE)</f>
        <v>504.68504414872262</v>
      </c>
      <c r="S112" s="55">
        <f>直径材積計算!N225</f>
        <v>459.74429918330588</v>
      </c>
      <c r="T112" s="49">
        <f>直径材積計算!T225</f>
        <v>874.87768714496667</v>
      </c>
      <c r="U112" s="49">
        <f>直径材積計算!S225</f>
        <v>40.926619539313357</v>
      </c>
      <c r="V112" s="84">
        <f>直径材積計算!Y225</f>
        <v>0.71908999096101189</v>
      </c>
      <c r="W112" s="55" t="str">
        <f t="shared" si="21"/>
        <v/>
      </c>
      <c r="X112" s="55" t="e">
        <f t="shared" si="16"/>
        <v>#VALUE!</v>
      </c>
      <c r="Y112" s="153">
        <v>117</v>
      </c>
      <c r="Z112" s="191">
        <f t="shared" si="17"/>
        <v>0</v>
      </c>
    </row>
    <row r="113" spans="4:26">
      <c r="D113" s="48">
        <v>118</v>
      </c>
      <c r="E113" s="48">
        <f>IF(D113&lt;入力!$C$17,NA(),IF(D113&gt;入力!$H$48,NA(),D113))</f>
        <v>118</v>
      </c>
      <c r="F113" s="55">
        <f>IF(E113&gt;入力!$C$17,IF(S112&gt;=P112,P113,(F112-L112)*(1-$B$27)),IF(E113=入力!$C$17,入力!$C$18,NA()))</f>
        <v>459.74429918330588</v>
      </c>
      <c r="G113" s="49">
        <f>'樹高計算 '!N111</f>
        <v>30.50968584789231</v>
      </c>
      <c r="H113" s="49">
        <f>直径材積計算!L226</f>
        <v>879.14901890540318</v>
      </c>
      <c r="I113" s="49">
        <f>直径材積計算!I226</f>
        <v>40.9792238439125</v>
      </c>
      <c r="J113" s="84">
        <f t="shared" si="15"/>
        <v>1.9122564879371682</v>
      </c>
      <c r="K113" s="84">
        <f>ROUNDDOWN(直径材積計算!X226,2)</f>
        <v>0.72</v>
      </c>
      <c r="L113" s="55">
        <f t="shared" si="19"/>
        <v>0</v>
      </c>
      <c r="M113" s="62">
        <f t="shared" si="20"/>
        <v>0</v>
      </c>
      <c r="N113" s="62">
        <f t="shared" si="18"/>
        <v>0</v>
      </c>
      <c r="O113" s="49">
        <f>直径材積計算!U226</f>
        <v>0</v>
      </c>
      <c r="P113" s="204">
        <f>直径材積計算!K110</f>
        <v>1541.0301991077554</v>
      </c>
      <c r="Q113" s="204">
        <f>VLOOKUP(G113,密度計算!A138:Q138,$AA$4,FALSE)</f>
        <v>372.67776796826786</v>
      </c>
      <c r="R113" s="49">
        <f>VLOOKUP(G113,密度計算!A138:Q138,$AA$5,FALSE)</f>
        <v>503.06292532238825</v>
      </c>
      <c r="S113" s="55">
        <f>直径材積計算!N226</f>
        <v>459.74429918330588</v>
      </c>
      <c r="T113" s="49">
        <f>直径材積計算!T226</f>
        <v>879.14901890540318</v>
      </c>
      <c r="U113" s="49">
        <f>直径材積計算!S226</f>
        <v>40.9792238439125</v>
      </c>
      <c r="V113" s="84">
        <f>直径材積計算!Y226</f>
        <v>0.72016128833086324</v>
      </c>
      <c r="W113" s="55" t="str">
        <f t="shared" si="21"/>
        <v/>
      </c>
      <c r="X113" s="55" t="e">
        <f t="shared" si="16"/>
        <v>#VALUE!</v>
      </c>
      <c r="Y113" s="153">
        <v>118</v>
      </c>
      <c r="Z113" s="191">
        <f t="shared" si="17"/>
        <v>0</v>
      </c>
    </row>
    <row r="114" spans="4:26">
      <c r="D114" s="48">
        <v>119</v>
      </c>
      <c r="E114" s="48">
        <f>IF(D114&lt;入力!$C$17,NA(),IF(D114&gt;入力!$H$48,NA(),D114))</f>
        <v>119</v>
      </c>
      <c r="F114" s="55">
        <f>IF(E114&gt;入力!$C$17,IF(S113&gt;=P113,P114,(F113-L113)*(1-$B$27)),IF(E114=入力!$C$17,入力!$C$18,NA()))</f>
        <v>459.74429918330588</v>
      </c>
      <c r="G114" s="49">
        <f>'樹高計算 '!N112</f>
        <v>30.580195957341683</v>
      </c>
      <c r="H114" s="49">
        <f>直径材積計算!L227</f>
        <v>883.34639767941871</v>
      </c>
      <c r="I114" s="49">
        <f>直径材積計算!I227</f>
        <v>41.030707645906929</v>
      </c>
      <c r="J114" s="84">
        <f t="shared" si="15"/>
        <v>1.9213862994029585</v>
      </c>
      <c r="K114" s="84">
        <f>ROUNDDOWN(直径材積計算!X227,2)</f>
        <v>0.72</v>
      </c>
      <c r="L114" s="55">
        <f t="shared" si="19"/>
        <v>0</v>
      </c>
      <c r="M114" s="62">
        <f t="shared" si="20"/>
        <v>0</v>
      </c>
      <c r="N114" s="62">
        <f t="shared" si="18"/>
        <v>0</v>
      </c>
      <c r="O114" s="49">
        <f>直径材積計算!U227</f>
        <v>0</v>
      </c>
      <c r="P114" s="204">
        <f>直径材積計算!K111</f>
        <v>1538.8196830147738</v>
      </c>
      <c r="Q114" s="204">
        <f>VLOOKUP(G114,密度計算!A139:Q139,$AA$4,FALSE)</f>
        <v>371.50567766134469</v>
      </c>
      <c r="R114" s="49">
        <f>VLOOKUP(G114,密度計算!A139:Q139,$AA$5,FALSE)</f>
        <v>501.48076714387042</v>
      </c>
      <c r="S114" s="55">
        <f>直径材積計算!N227</f>
        <v>459.74429918330588</v>
      </c>
      <c r="T114" s="49">
        <f>直径材積計算!T227</f>
        <v>883.34639767941871</v>
      </c>
      <c r="U114" s="49">
        <f>直径材積計算!S227</f>
        <v>41.030707645906929</v>
      </c>
      <c r="V114" s="84">
        <f>直径材積計算!Y227</f>
        <v>0.72120927397447365</v>
      </c>
      <c r="W114" s="55" t="str">
        <f t="shared" si="21"/>
        <v/>
      </c>
      <c r="X114" s="55" t="e">
        <f t="shared" si="16"/>
        <v>#VALUE!</v>
      </c>
      <c r="Y114" s="153">
        <v>119</v>
      </c>
      <c r="Z114" s="191">
        <f t="shared" si="17"/>
        <v>0</v>
      </c>
    </row>
    <row r="115" spans="4:26">
      <c r="D115" s="48">
        <v>120</v>
      </c>
      <c r="E115" s="48">
        <f>IF(D115&lt;入力!$C$17,NA(),IF(D115&gt;入力!$H$48,NA(),D115))</f>
        <v>120</v>
      </c>
      <c r="F115" s="55">
        <f>IF(E115&gt;入力!$C$17,IF(S114&gt;=P114,P115,(F114-L114)*(1-$B$27)),IF(E115=入力!$C$17,入力!$C$18,NA()))</f>
        <v>459.74429918330588</v>
      </c>
      <c r="G115" s="49">
        <f>'樹高計算 '!N113</f>
        <v>30.64934777432801</v>
      </c>
      <c r="H115" s="49">
        <f>直径材積計算!L228</f>
        <v>887.47080859516916</v>
      </c>
      <c r="I115" s="49">
        <f>直径材積計算!I228</f>
        <v>41.081095642073592</v>
      </c>
      <c r="J115" s="84">
        <f t="shared" si="15"/>
        <v>1.930357396865346</v>
      </c>
      <c r="K115" s="84">
        <f>ROUNDDOWN(直径材積計算!X228,2)</f>
        <v>0.72</v>
      </c>
      <c r="L115" s="55">
        <f t="shared" si="19"/>
        <v>0</v>
      </c>
      <c r="M115" s="62">
        <f t="shared" si="20"/>
        <v>0</v>
      </c>
      <c r="N115" s="62">
        <f t="shared" si="18"/>
        <v>0</v>
      </c>
      <c r="O115" s="49">
        <f>直径材積計算!U228</f>
        <v>0</v>
      </c>
      <c r="P115" s="204">
        <f>直径材積計算!K112</f>
        <v>1536.6555143475473</v>
      </c>
      <c r="Q115" s="204">
        <f>VLOOKUP(G115,密度計算!A140:Q140,$AA$4,FALSE)</f>
        <v>370.36235660003462</v>
      </c>
      <c r="R115" s="49">
        <f>VLOOKUP(G115,密度計算!A140:Q140,$AA$5,FALSE)</f>
        <v>499.93744342799391</v>
      </c>
      <c r="S115" s="55">
        <f>直径材積計算!N228</f>
        <v>459.74429918330588</v>
      </c>
      <c r="T115" s="49">
        <f>直径材積計算!T228</f>
        <v>887.47080859516916</v>
      </c>
      <c r="U115" s="49">
        <f>直径材積計算!S228</f>
        <v>41.081095642073592</v>
      </c>
      <c r="V115" s="84">
        <f>直径材積計算!Y228</f>
        <v>0.72223447942845731</v>
      </c>
      <c r="W115" s="55" t="str">
        <f t="shared" si="21"/>
        <v/>
      </c>
      <c r="X115" s="55" t="e">
        <f t="shared" si="16"/>
        <v>#VALUE!</v>
      </c>
      <c r="Y115" s="153">
        <v>120</v>
      </c>
      <c r="Z115" s="191">
        <f t="shared" si="17"/>
        <v>0</v>
      </c>
    </row>
    <row r="116" spans="4:26">
      <c r="L116" s="20">
        <f>COUNT(L5:L115)</f>
        <v>111</v>
      </c>
      <c r="W116" s="20">
        <v>109</v>
      </c>
      <c r="X116" s="20">
        <v>109</v>
      </c>
    </row>
    <row r="117" spans="4:26">
      <c r="L117" s="20">
        <f>COUNTIF(L5:L115,0)</f>
        <v>106</v>
      </c>
      <c r="W117" s="20">
        <v>105</v>
      </c>
      <c r="X117" s="20">
        <v>105</v>
      </c>
    </row>
    <row r="118" spans="4:26">
      <c r="L118" s="20">
        <f>L116-L117</f>
        <v>5</v>
      </c>
      <c r="W118" s="20">
        <v>4</v>
      </c>
      <c r="X118" s="20">
        <v>4</v>
      </c>
    </row>
    <row r="119" spans="4:26">
      <c r="D119" s="48">
        <v>1</v>
      </c>
      <c r="E119" s="55">
        <v>1</v>
      </c>
      <c r="F119" s="48">
        <v>2</v>
      </c>
      <c r="G119" s="48">
        <v>3</v>
      </c>
      <c r="H119" s="48">
        <v>4</v>
      </c>
      <c r="I119" s="48">
        <v>5</v>
      </c>
      <c r="J119" s="48"/>
      <c r="K119" s="48"/>
      <c r="L119" s="48"/>
      <c r="M119" s="48"/>
      <c r="N119" s="48"/>
      <c r="O119" s="48"/>
      <c r="P119" s="204"/>
      <c r="Q119" s="204"/>
      <c r="R119" s="48"/>
      <c r="S119" s="48"/>
      <c r="T119" s="48"/>
      <c r="U119" s="48"/>
      <c r="V119" s="48"/>
      <c r="W119" s="48">
        <v>5</v>
      </c>
      <c r="X119" s="48">
        <v>5</v>
      </c>
      <c r="Y119" s="153">
        <v>1</v>
      </c>
    </row>
    <row r="120" spans="4:26">
      <c r="D120" s="48" t="s">
        <v>1</v>
      </c>
      <c r="E120" s="55" t="s">
        <v>1</v>
      </c>
      <c r="F120" s="48" t="s">
        <v>68</v>
      </c>
      <c r="G120" s="48" t="s">
        <v>2</v>
      </c>
      <c r="H120" s="48" t="s">
        <v>4</v>
      </c>
      <c r="I120" s="48" t="s">
        <v>3</v>
      </c>
      <c r="J120" s="48"/>
      <c r="K120" s="48"/>
      <c r="L120" s="48"/>
      <c r="M120" s="48"/>
      <c r="N120" s="48"/>
      <c r="O120" s="48"/>
      <c r="P120" s="204"/>
      <c r="Q120" s="204"/>
      <c r="R120" s="48"/>
      <c r="S120" s="48"/>
      <c r="T120" s="48"/>
      <c r="U120" s="48"/>
      <c r="V120" s="48"/>
      <c r="W120" s="48" t="s">
        <v>67</v>
      </c>
      <c r="X120" s="48" t="s">
        <v>67</v>
      </c>
      <c r="Y120" s="153" t="s">
        <v>1</v>
      </c>
    </row>
    <row r="121" spans="4:26">
      <c r="D121" s="48">
        <v>10</v>
      </c>
      <c r="E121" s="55">
        <v>10</v>
      </c>
      <c r="F121" s="49">
        <f t="shared" ref="F121:I143" si="22">VLOOKUP($E121,$E$5:$Q$115,F$119,FALSE)</f>
        <v>2400</v>
      </c>
      <c r="G121" s="49">
        <f t="shared" si="22"/>
        <v>7.0000095592428133</v>
      </c>
      <c r="H121" s="49">
        <f t="shared" si="22"/>
        <v>88.975389695730129</v>
      </c>
      <c r="I121" s="49">
        <f t="shared" si="22"/>
        <v>10.864690484458675</v>
      </c>
      <c r="J121" s="49"/>
      <c r="K121" s="49"/>
      <c r="L121" s="49"/>
      <c r="M121" s="49"/>
      <c r="N121" s="49"/>
      <c r="O121" s="49"/>
      <c r="P121" s="204"/>
      <c r="Q121" s="204"/>
      <c r="R121" s="49"/>
      <c r="S121" s="49"/>
      <c r="T121" s="49"/>
      <c r="U121" s="49"/>
      <c r="V121" s="49"/>
      <c r="W121" s="49"/>
      <c r="X121" s="49"/>
      <c r="Y121" s="153">
        <v>10</v>
      </c>
    </row>
    <row r="122" spans="4:26">
      <c r="D122" s="48">
        <v>15</v>
      </c>
      <c r="E122" s="55">
        <v>15</v>
      </c>
      <c r="F122" s="49">
        <f t="shared" si="22"/>
        <v>2330.3601453080087</v>
      </c>
      <c r="G122" s="49">
        <f t="shared" si="22"/>
        <v>9.2897358877145706</v>
      </c>
      <c r="H122" s="49">
        <f t="shared" si="22"/>
        <v>159.91799814693761</v>
      </c>
      <c r="I122" s="49">
        <f t="shared" si="22"/>
        <v>12.997532164187595</v>
      </c>
      <c r="J122" s="49"/>
      <c r="K122" s="49"/>
      <c r="L122" s="49"/>
      <c r="M122" s="49"/>
      <c r="N122" s="49"/>
      <c r="O122" s="49"/>
      <c r="P122" s="204"/>
      <c r="Q122" s="204"/>
      <c r="R122" s="49"/>
      <c r="S122" s="49"/>
      <c r="T122" s="49"/>
      <c r="U122" s="49"/>
      <c r="V122" s="49"/>
      <c r="W122" s="49"/>
      <c r="X122" s="49"/>
      <c r="Y122" s="153">
        <v>15</v>
      </c>
    </row>
    <row r="123" spans="4:26">
      <c r="D123" s="48">
        <v>20</v>
      </c>
      <c r="E123" s="55">
        <v>20</v>
      </c>
      <c r="F123" s="49">
        <f t="shared" si="22"/>
        <v>1669.7442991833059</v>
      </c>
      <c r="G123" s="49">
        <f t="shared" si="22"/>
        <v>11.389321692318051</v>
      </c>
      <c r="H123" s="49">
        <f t="shared" si="22"/>
        <v>208.68267762656265</v>
      </c>
      <c r="I123" s="49">
        <f t="shared" si="22"/>
        <v>16.173239595983958</v>
      </c>
      <c r="J123" s="49"/>
      <c r="K123" s="49"/>
      <c r="L123" s="49"/>
      <c r="M123" s="49"/>
      <c r="N123" s="49"/>
      <c r="O123" s="49"/>
      <c r="P123" s="204"/>
      <c r="Q123" s="204"/>
      <c r="R123" s="49"/>
      <c r="S123" s="49"/>
      <c r="T123" s="49"/>
      <c r="U123" s="49"/>
      <c r="V123" s="49"/>
      <c r="W123" s="49"/>
      <c r="X123" s="49"/>
      <c r="Y123" s="153">
        <v>20</v>
      </c>
    </row>
    <row r="124" spans="4:26">
      <c r="D124" s="48">
        <v>25</v>
      </c>
      <c r="E124" s="55">
        <v>25</v>
      </c>
      <c r="F124" s="49">
        <f t="shared" si="22"/>
        <v>1199.7442991833059</v>
      </c>
      <c r="G124" s="49">
        <f t="shared" si="22"/>
        <v>13.316121341690243</v>
      </c>
      <c r="H124" s="49">
        <f t="shared" si="22"/>
        <v>246.49636737211679</v>
      </c>
      <c r="I124" s="49">
        <f t="shared" si="22"/>
        <v>19.496702437898506</v>
      </c>
      <c r="J124" s="49"/>
      <c r="K124" s="49"/>
      <c r="L124" s="49"/>
      <c r="M124" s="49"/>
      <c r="N124" s="49"/>
      <c r="O124" s="49"/>
      <c r="P124" s="204"/>
      <c r="Q124" s="204"/>
      <c r="R124" s="49"/>
      <c r="S124" s="49"/>
      <c r="T124" s="49"/>
      <c r="U124" s="49"/>
      <c r="V124" s="49"/>
      <c r="W124" s="49"/>
      <c r="X124" s="49"/>
      <c r="Y124" s="153">
        <v>25</v>
      </c>
    </row>
    <row r="125" spans="4:26">
      <c r="D125" s="48">
        <v>30</v>
      </c>
      <c r="E125" s="55">
        <v>30</v>
      </c>
      <c r="F125" s="49">
        <f t="shared" si="22"/>
        <v>1199.7442991833059</v>
      </c>
      <c r="G125" s="49">
        <f t="shared" si="22"/>
        <v>15.085680300802451</v>
      </c>
      <c r="H125" s="49">
        <f t="shared" si="22"/>
        <v>320.0734046126197</v>
      </c>
      <c r="I125" s="49">
        <f t="shared" si="22"/>
        <v>20.937433704157126</v>
      </c>
      <c r="J125" s="49"/>
      <c r="K125" s="49"/>
      <c r="L125" s="49"/>
      <c r="M125" s="49"/>
      <c r="N125" s="49"/>
      <c r="O125" s="49"/>
      <c r="P125" s="204"/>
      <c r="Q125" s="204"/>
      <c r="R125" s="49"/>
      <c r="S125" s="49"/>
      <c r="T125" s="49"/>
      <c r="U125" s="49"/>
      <c r="V125" s="49"/>
      <c r="W125" s="49"/>
      <c r="X125" s="49"/>
      <c r="Y125" s="153">
        <v>30</v>
      </c>
    </row>
    <row r="126" spans="4:26">
      <c r="D126" s="48">
        <v>35</v>
      </c>
      <c r="E126" s="55">
        <v>35</v>
      </c>
      <c r="F126" s="49">
        <f t="shared" si="22"/>
        <v>859.74429918330588</v>
      </c>
      <c r="G126" s="49">
        <f t="shared" si="22"/>
        <v>16.71187612803854</v>
      </c>
      <c r="H126" s="49">
        <f t="shared" si="22"/>
        <v>337.3477053823359</v>
      </c>
      <c r="I126" s="49">
        <f t="shared" si="22"/>
        <v>24.437660348985407</v>
      </c>
      <c r="J126" s="49"/>
      <c r="K126" s="49"/>
      <c r="L126" s="49"/>
      <c r="M126" s="49"/>
      <c r="N126" s="49"/>
      <c r="O126" s="49"/>
      <c r="P126" s="204"/>
      <c r="Q126" s="204"/>
      <c r="R126" s="49"/>
      <c r="S126" s="49"/>
      <c r="T126" s="49"/>
      <c r="U126" s="49"/>
      <c r="V126" s="49"/>
      <c r="W126" s="49"/>
      <c r="X126" s="49"/>
      <c r="Y126" s="153">
        <v>35</v>
      </c>
    </row>
    <row r="127" spans="4:26">
      <c r="D127" s="48">
        <v>40</v>
      </c>
      <c r="E127" s="55">
        <v>40</v>
      </c>
      <c r="F127" s="49">
        <f t="shared" si="22"/>
        <v>859.74429918330588</v>
      </c>
      <c r="G127" s="49">
        <f t="shared" si="22"/>
        <v>18.207060883095494</v>
      </c>
      <c r="H127" s="49">
        <f t="shared" si="22"/>
        <v>404.22078899449258</v>
      </c>
      <c r="I127" s="49">
        <f t="shared" si="22"/>
        <v>25.673517661144604</v>
      </c>
      <c r="J127" s="49"/>
      <c r="K127" s="49"/>
      <c r="L127" s="49"/>
      <c r="M127" s="49"/>
      <c r="N127" s="49"/>
      <c r="O127" s="49"/>
      <c r="P127" s="204"/>
      <c r="Q127" s="204"/>
      <c r="R127" s="49"/>
      <c r="S127" s="49"/>
      <c r="T127" s="49"/>
      <c r="U127" s="49"/>
      <c r="V127" s="49"/>
      <c r="W127" s="49"/>
      <c r="X127" s="49"/>
      <c r="Y127" s="153">
        <v>40</v>
      </c>
    </row>
    <row r="128" spans="4:26">
      <c r="D128" s="48">
        <v>45</v>
      </c>
      <c r="E128" s="55">
        <v>45</v>
      </c>
      <c r="F128" s="49">
        <f t="shared" si="22"/>
        <v>859.74429918330588</v>
      </c>
      <c r="G128" s="49">
        <f t="shared" si="22"/>
        <v>19.582207140401316</v>
      </c>
      <c r="H128" s="49">
        <f t="shared" si="22"/>
        <v>470.10104966984557</v>
      </c>
      <c r="I128" s="49">
        <f t="shared" si="22"/>
        <v>26.73387586791668</v>
      </c>
      <c r="J128" s="49"/>
      <c r="K128" s="49"/>
      <c r="L128" s="49"/>
      <c r="M128" s="49"/>
      <c r="N128" s="49"/>
      <c r="O128" s="49"/>
      <c r="P128" s="204"/>
      <c r="Q128" s="204"/>
      <c r="R128" s="49"/>
      <c r="S128" s="49"/>
      <c r="T128" s="49"/>
      <c r="U128" s="49"/>
      <c r="V128" s="49"/>
      <c r="W128" s="49"/>
      <c r="X128" s="49"/>
      <c r="Y128" s="153">
        <v>45</v>
      </c>
    </row>
    <row r="129" spans="4:25">
      <c r="D129" s="48">
        <v>50</v>
      </c>
      <c r="E129" s="55">
        <v>50</v>
      </c>
      <c r="F129" s="49">
        <f t="shared" si="22"/>
        <v>629.74429918330588</v>
      </c>
      <c r="G129" s="49">
        <f t="shared" si="22"/>
        <v>20.847057918312622</v>
      </c>
      <c r="H129" s="49">
        <f t="shared" si="22"/>
        <v>460.86316146983432</v>
      </c>
      <c r="I129" s="49">
        <f t="shared" si="22"/>
        <v>30.267879337195197</v>
      </c>
      <c r="J129" s="49"/>
      <c r="K129" s="49"/>
      <c r="L129" s="49"/>
      <c r="M129" s="49"/>
      <c r="N129" s="49"/>
      <c r="O129" s="49"/>
      <c r="P129" s="204"/>
      <c r="Q129" s="204"/>
      <c r="R129" s="49"/>
      <c r="S129" s="49"/>
      <c r="T129" s="49"/>
      <c r="U129" s="49"/>
      <c r="V129" s="49"/>
      <c r="W129" s="49"/>
      <c r="X129" s="49"/>
      <c r="Y129" s="153">
        <v>50</v>
      </c>
    </row>
    <row r="130" spans="4:25">
      <c r="D130" s="48">
        <v>55</v>
      </c>
      <c r="E130" s="55">
        <v>55</v>
      </c>
      <c r="F130" s="49">
        <f t="shared" si="22"/>
        <v>629.74429918330588</v>
      </c>
      <c r="G130" s="49">
        <f t="shared" si="22"/>
        <v>22.01027880212586</v>
      </c>
      <c r="H130" s="49">
        <f t="shared" si="22"/>
        <v>517.1166017767448</v>
      </c>
      <c r="I130" s="49">
        <f t="shared" si="22"/>
        <v>31.232093526699039</v>
      </c>
      <c r="J130" s="49"/>
      <c r="K130" s="49"/>
      <c r="L130" s="49"/>
      <c r="M130" s="49"/>
      <c r="N130" s="49"/>
      <c r="O130" s="49"/>
      <c r="P130" s="204"/>
      <c r="Q130" s="204"/>
      <c r="R130" s="49"/>
      <c r="S130" s="49"/>
      <c r="T130" s="49"/>
      <c r="U130" s="49"/>
      <c r="V130" s="49"/>
      <c r="W130" s="49"/>
      <c r="X130" s="49"/>
      <c r="Y130" s="153">
        <v>55</v>
      </c>
    </row>
    <row r="131" spans="4:25">
      <c r="D131" s="48">
        <v>60</v>
      </c>
      <c r="E131" s="55">
        <v>60</v>
      </c>
      <c r="F131" s="49">
        <f t="shared" si="22"/>
        <v>629.74429918330588</v>
      </c>
      <c r="G131" s="49">
        <f t="shared" si="22"/>
        <v>23.079608727449379</v>
      </c>
      <c r="H131" s="49">
        <f t="shared" si="22"/>
        <v>571.21676442979719</v>
      </c>
      <c r="I131" s="49">
        <f t="shared" si="22"/>
        <v>32.080410287255276</v>
      </c>
      <c r="J131" s="49"/>
      <c r="K131" s="49"/>
      <c r="L131" s="49"/>
      <c r="M131" s="49"/>
      <c r="N131" s="49"/>
      <c r="O131" s="49"/>
      <c r="P131" s="204"/>
      <c r="Q131" s="204"/>
      <c r="R131" s="49"/>
      <c r="S131" s="49"/>
      <c r="T131" s="49"/>
      <c r="U131" s="49"/>
      <c r="V131" s="49"/>
      <c r="W131" s="49"/>
      <c r="X131" s="49"/>
      <c r="Y131" s="153">
        <v>60</v>
      </c>
    </row>
    <row r="132" spans="4:25">
      <c r="D132" s="48">
        <v>65</v>
      </c>
      <c r="E132" s="55">
        <v>65</v>
      </c>
      <c r="F132" s="49">
        <f t="shared" si="22"/>
        <v>629.74429918330588</v>
      </c>
      <c r="G132" s="49">
        <f t="shared" si="22"/>
        <v>24.062004667559098</v>
      </c>
      <c r="H132" s="49">
        <f t="shared" si="22"/>
        <v>622.86805323436272</v>
      </c>
      <c r="I132" s="49">
        <f t="shared" si="22"/>
        <v>32.829718901864226</v>
      </c>
      <c r="J132" s="49"/>
      <c r="K132" s="49"/>
      <c r="L132" s="49"/>
      <c r="M132" s="49"/>
      <c r="N132" s="49"/>
      <c r="O132" s="49"/>
      <c r="P132" s="204"/>
      <c r="Q132" s="204"/>
      <c r="R132" s="49"/>
      <c r="S132" s="49"/>
      <c r="T132" s="49"/>
      <c r="U132" s="49"/>
      <c r="V132" s="49"/>
      <c r="W132" s="49"/>
      <c r="X132" s="49"/>
      <c r="Y132" s="153">
        <v>65</v>
      </c>
    </row>
    <row r="133" spans="4:25">
      <c r="D133" s="48">
        <v>70</v>
      </c>
      <c r="E133" s="55">
        <v>70</v>
      </c>
      <c r="F133" s="49">
        <f t="shared" si="22"/>
        <v>629.74429918330588</v>
      </c>
      <c r="G133" s="49">
        <f t="shared" si="22"/>
        <v>24.963775093944498</v>
      </c>
      <c r="H133" s="49">
        <f t="shared" si="22"/>
        <v>671.87424302319732</v>
      </c>
      <c r="I133" s="49">
        <f t="shared" si="22"/>
        <v>33.493707057907173</v>
      </c>
      <c r="J133" s="49"/>
      <c r="K133" s="49"/>
      <c r="L133" s="49"/>
      <c r="M133" s="49"/>
      <c r="N133" s="49"/>
      <c r="O133" s="49"/>
      <c r="P133" s="204"/>
      <c r="Q133" s="204"/>
      <c r="R133" s="49"/>
      <c r="S133" s="49"/>
      <c r="T133" s="49"/>
      <c r="U133" s="49"/>
      <c r="V133" s="49"/>
      <c r="W133" s="49"/>
      <c r="X133" s="49"/>
      <c r="Y133" s="153">
        <v>70</v>
      </c>
    </row>
    <row r="134" spans="4:25">
      <c r="D134" s="48">
        <v>75</v>
      </c>
      <c r="E134" s="55">
        <v>75</v>
      </c>
      <c r="F134" s="49">
        <f t="shared" si="22"/>
        <v>629.74429918330588</v>
      </c>
      <c r="G134" s="49">
        <f t="shared" si="22"/>
        <v>25.790697623631363</v>
      </c>
      <c r="H134" s="49">
        <f t="shared" si="22"/>
        <v>718.11729771467094</v>
      </c>
      <c r="I134" s="49">
        <f t="shared" si="22"/>
        <v>34.083615408031037</v>
      </c>
      <c r="J134" s="49"/>
      <c r="K134" s="49"/>
      <c r="L134" s="49"/>
      <c r="M134" s="49"/>
      <c r="N134" s="49"/>
      <c r="O134" s="49"/>
      <c r="P134" s="204"/>
      <c r="Q134" s="204"/>
      <c r="R134" s="49"/>
      <c r="S134" s="49"/>
      <c r="T134" s="49"/>
      <c r="U134" s="49"/>
      <c r="V134" s="49"/>
      <c r="W134" s="49"/>
      <c r="X134" s="49"/>
      <c r="Y134" s="153">
        <v>75</v>
      </c>
    </row>
    <row r="135" spans="4:25">
      <c r="D135" s="48">
        <v>80</v>
      </c>
      <c r="E135" s="55">
        <v>80</v>
      </c>
      <c r="F135" s="49">
        <f t="shared" si="22"/>
        <v>459.74429918330588</v>
      </c>
      <c r="G135" s="49">
        <f t="shared" si="22"/>
        <v>26.548117587714231</v>
      </c>
      <c r="H135" s="49">
        <f t="shared" si="22"/>
        <v>656.819717727088</v>
      </c>
      <c r="I135" s="49">
        <f t="shared" si="22"/>
        <v>37.902385842542735</v>
      </c>
      <c r="J135" s="49"/>
      <c r="K135" s="49"/>
      <c r="L135" s="49"/>
      <c r="M135" s="49"/>
      <c r="N135" s="49"/>
      <c r="O135" s="49"/>
      <c r="P135" s="204"/>
      <c r="Q135" s="204"/>
      <c r="R135" s="49"/>
      <c r="S135" s="49"/>
      <c r="T135" s="49"/>
      <c r="U135" s="49"/>
      <c r="V135" s="49"/>
      <c r="W135" s="49"/>
      <c r="X135" s="49"/>
      <c r="Y135" s="153">
        <v>80</v>
      </c>
    </row>
    <row r="136" spans="4:25">
      <c r="D136" s="48">
        <v>85</v>
      </c>
      <c r="E136" s="55">
        <v>85</v>
      </c>
      <c r="F136" s="49">
        <f t="shared" si="22"/>
        <v>459.74429918330588</v>
      </c>
      <c r="G136" s="49">
        <f t="shared" si="22"/>
        <v>27.241026043485697</v>
      </c>
      <c r="H136" s="49">
        <f t="shared" si="22"/>
        <v>693.73967728305558</v>
      </c>
      <c r="I136" s="49">
        <f t="shared" si="22"/>
        <v>38.468157660613244</v>
      </c>
      <c r="J136" s="49"/>
      <c r="K136" s="49"/>
      <c r="L136" s="49"/>
      <c r="M136" s="49"/>
      <c r="N136" s="49"/>
      <c r="O136" s="49"/>
      <c r="P136" s="204"/>
      <c r="Q136" s="204"/>
      <c r="R136" s="49"/>
      <c r="S136" s="49"/>
      <c r="T136" s="49"/>
      <c r="U136" s="49"/>
      <c r="V136" s="49"/>
      <c r="W136" s="49"/>
      <c r="X136" s="49"/>
      <c r="Y136" s="153">
        <v>85</v>
      </c>
    </row>
    <row r="137" spans="4:25">
      <c r="D137" s="48">
        <v>90</v>
      </c>
      <c r="E137" s="55">
        <v>90</v>
      </c>
      <c r="F137" s="49">
        <f t="shared" si="22"/>
        <v>459.74429918330588</v>
      </c>
      <c r="G137" s="49">
        <f t="shared" si="22"/>
        <v>27.87411762618132</v>
      </c>
      <c r="H137" s="49">
        <f t="shared" si="22"/>
        <v>728.2174484405748</v>
      </c>
      <c r="I137" s="49">
        <f t="shared" si="22"/>
        <v>38.974401762461959</v>
      </c>
      <c r="J137" s="49"/>
      <c r="K137" s="49"/>
      <c r="L137" s="49"/>
      <c r="M137" s="49"/>
      <c r="N137" s="49"/>
      <c r="O137" s="49"/>
      <c r="P137" s="204"/>
      <c r="Q137" s="204"/>
      <c r="R137" s="49"/>
      <c r="S137" s="49"/>
      <c r="T137" s="49"/>
      <c r="U137" s="49"/>
      <c r="V137" s="49"/>
      <c r="W137" s="49"/>
      <c r="X137" s="49"/>
      <c r="Y137" s="153">
        <v>90</v>
      </c>
    </row>
    <row r="138" spans="4:25">
      <c r="D138" s="48">
        <v>95</v>
      </c>
      <c r="E138" s="55">
        <v>95</v>
      </c>
      <c r="F138" s="49">
        <f t="shared" si="22"/>
        <v>459.74429918330588</v>
      </c>
      <c r="G138" s="49">
        <f t="shared" si="22"/>
        <v>28.451830248537068</v>
      </c>
      <c r="H138" s="49">
        <f t="shared" si="22"/>
        <v>760.29038817417654</v>
      </c>
      <c r="I138" s="49">
        <f t="shared" si="22"/>
        <v>39.427739705926179</v>
      </c>
      <c r="J138" s="49"/>
      <c r="K138" s="49"/>
      <c r="L138" s="49"/>
      <c r="M138" s="49"/>
      <c r="N138" s="49"/>
      <c r="O138" s="49"/>
      <c r="P138" s="204"/>
      <c r="Q138" s="204"/>
      <c r="R138" s="49"/>
      <c r="S138" s="49"/>
      <c r="T138" s="49"/>
      <c r="U138" s="49"/>
      <c r="V138" s="49"/>
      <c r="W138" s="49"/>
      <c r="X138" s="49"/>
      <c r="Y138" s="153">
        <v>95</v>
      </c>
    </row>
    <row r="139" spans="4:25">
      <c r="D139" s="48">
        <v>100</v>
      </c>
      <c r="E139" s="55">
        <v>100</v>
      </c>
      <c r="F139" s="49">
        <f t="shared" si="22"/>
        <v>459.74429918330588</v>
      </c>
      <c r="G139" s="49">
        <f t="shared" si="22"/>
        <v>28.978369774214112</v>
      </c>
      <c r="H139" s="49">
        <f t="shared" si="22"/>
        <v>790.02303905113808</v>
      </c>
      <c r="I139" s="49">
        <f t="shared" si="22"/>
        <v>39.833959259424027</v>
      </c>
      <c r="J139" s="49"/>
      <c r="K139" s="49"/>
      <c r="L139" s="49"/>
      <c r="M139" s="49"/>
      <c r="N139" s="49"/>
      <c r="O139" s="49"/>
      <c r="P139" s="204"/>
      <c r="Q139" s="204"/>
      <c r="R139" s="49"/>
      <c r="S139" s="49"/>
      <c r="T139" s="49"/>
      <c r="U139" s="49"/>
      <c r="V139" s="49"/>
      <c r="W139" s="49"/>
      <c r="X139" s="49"/>
      <c r="Y139" s="153">
        <v>100</v>
      </c>
    </row>
    <row r="140" spans="4:25">
      <c r="D140" s="48">
        <v>105</v>
      </c>
      <c r="E140" s="55">
        <v>105</v>
      </c>
      <c r="F140" s="49">
        <f t="shared" si="22"/>
        <v>459.74429918330588</v>
      </c>
      <c r="G140" s="49">
        <f t="shared" si="22"/>
        <v>29.45772332830634</v>
      </c>
      <c r="H140" s="49">
        <f t="shared" si="22"/>
        <v>817.50103122161022</v>
      </c>
      <c r="I140" s="49">
        <f t="shared" si="22"/>
        <v>40.198151514287055</v>
      </c>
      <c r="J140" s="49"/>
      <c r="K140" s="49"/>
      <c r="L140" s="49"/>
      <c r="M140" s="49"/>
      <c r="N140" s="49"/>
      <c r="O140" s="49"/>
      <c r="P140" s="204"/>
      <c r="Q140" s="204"/>
      <c r="R140" s="49"/>
      <c r="S140" s="49"/>
      <c r="T140" s="49"/>
      <c r="U140" s="49"/>
      <c r="V140" s="49"/>
      <c r="W140" s="49"/>
      <c r="X140" s="49"/>
      <c r="Y140" s="153">
        <v>105</v>
      </c>
    </row>
    <row r="141" spans="4:25">
      <c r="D141" s="48">
        <v>110</v>
      </c>
      <c r="E141" s="55">
        <v>110</v>
      </c>
      <c r="F141" s="49">
        <f t="shared" si="22"/>
        <v>459.74429918330588</v>
      </c>
      <c r="G141" s="49">
        <f t="shared" si="22"/>
        <v>29.893664909854724</v>
      </c>
      <c r="H141" s="49">
        <f t="shared" si="22"/>
        <v>842.82567895425041</v>
      </c>
      <c r="I141" s="49">
        <f t="shared" si="22"/>
        <v>40.524816804805361</v>
      </c>
      <c r="J141" s="49"/>
      <c r="K141" s="49"/>
      <c r="L141" s="49"/>
      <c r="M141" s="49"/>
      <c r="N141" s="49"/>
      <c r="O141" s="49"/>
      <c r="P141" s="204"/>
      <c r="Q141" s="204"/>
      <c r="R141" s="49"/>
      <c r="S141" s="49"/>
      <c r="T141" s="49"/>
      <c r="U141" s="49"/>
      <c r="V141" s="49"/>
      <c r="W141" s="49"/>
      <c r="X141" s="49"/>
      <c r="Y141" s="153">
        <v>110</v>
      </c>
    </row>
    <row r="142" spans="4:25">
      <c r="D142" s="48">
        <v>115</v>
      </c>
      <c r="E142" s="55">
        <v>115</v>
      </c>
      <c r="F142" s="49">
        <f t="shared" si="22"/>
        <v>459.74429918330588</v>
      </c>
      <c r="G142" s="49">
        <f t="shared" si="22"/>
        <v>30.2897565693941</v>
      </c>
      <c r="H142" s="49">
        <f t="shared" si="22"/>
        <v>866.1092372521548</v>
      </c>
      <c r="I142" s="49">
        <f t="shared" si="22"/>
        <v>40.817947756973346</v>
      </c>
      <c r="J142" s="49"/>
      <c r="K142" s="49"/>
      <c r="L142" s="49"/>
      <c r="M142" s="49"/>
      <c r="N142" s="49"/>
      <c r="O142" s="49"/>
      <c r="P142" s="204"/>
      <c r="Q142" s="204"/>
      <c r="R142" s="49"/>
      <c r="S142" s="49"/>
      <c r="T142" s="49"/>
      <c r="U142" s="49"/>
      <c r="V142" s="49"/>
      <c r="W142" s="49"/>
      <c r="X142" s="49"/>
      <c r="Y142" s="153">
        <v>115</v>
      </c>
    </row>
    <row r="143" spans="4:25">
      <c r="D143" s="48">
        <v>120</v>
      </c>
      <c r="E143" s="55">
        <v>120</v>
      </c>
      <c r="F143" s="49">
        <f t="shared" si="22"/>
        <v>459.74429918330588</v>
      </c>
      <c r="G143" s="49">
        <f t="shared" si="22"/>
        <v>30.64934777432801</v>
      </c>
      <c r="H143" s="49">
        <f t="shared" si="22"/>
        <v>887.47080859516916</v>
      </c>
      <c r="I143" s="49">
        <f t="shared" si="22"/>
        <v>41.081095642073592</v>
      </c>
      <c r="J143" s="49"/>
      <c r="K143" s="49"/>
      <c r="L143" s="49"/>
      <c r="M143" s="49"/>
      <c r="N143" s="49"/>
      <c r="O143" s="49"/>
      <c r="P143" s="204"/>
      <c r="Q143" s="204"/>
      <c r="R143" s="49"/>
      <c r="S143" s="49"/>
      <c r="T143" s="49"/>
      <c r="U143" s="49"/>
      <c r="V143" s="49"/>
      <c r="W143" s="49"/>
      <c r="X143" s="49"/>
      <c r="Y143" s="153">
        <v>120</v>
      </c>
    </row>
  </sheetData>
  <phoneticPr fontId="1"/>
  <conditionalFormatting sqref="L5:O115">
    <cfRule type="cellIs" dxfId="2" priority="3" operator="greaterThan">
      <formula>0</formula>
    </cfRule>
  </conditionalFormatting>
  <conditionalFormatting sqref="N5:N115">
    <cfRule type="cellIs" dxfId="1" priority="1" operator="greaterThan">
      <formula>0</formula>
    </cfRule>
  </conditionalFormatting>
  <dataValidations count="2">
    <dataValidation type="list" allowBlank="1" showInputMessage="1" showErrorMessage="1" sqref="C9 C31 C20">
      <formula1>$AA$8:$AA$14</formula1>
    </dataValidation>
    <dataValidation type="list" allowBlank="1" showInputMessage="1" showErrorMessage="1" sqref="C17 C6 C28">
      <formula1>$AA$23:$AA$25</formula1>
    </dataValidation>
  </dataValidations>
  <pageMargins left="0.7" right="0.7" top="0.75" bottom="0.75" header="0.3" footer="0.3"/>
  <pageSetup paperSize="9" orientation="portrait"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W143"/>
  <sheetViews>
    <sheetView workbookViewId="0">
      <selection activeCell="Z9" sqref="Z9"/>
    </sheetView>
  </sheetViews>
  <sheetFormatPr defaultRowHeight="13.5"/>
  <cols>
    <col min="1" max="1" width="2.125" customWidth="1"/>
    <col min="2" max="2" width="10" style="20" customWidth="1"/>
    <col min="3" max="3" width="2.125" style="50" customWidth="1"/>
    <col min="4" max="4" width="10.625" style="20" customWidth="1"/>
    <col min="5" max="5" width="10.625" style="158" customWidth="1"/>
    <col min="6" max="9" width="10.625" style="20" customWidth="1"/>
    <col min="10" max="10" width="10.625" style="206" customWidth="1"/>
    <col min="11" max="15" width="10.625" style="20" customWidth="1"/>
    <col min="16" max="16" width="10.625" style="206" customWidth="1"/>
    <col min="17" max="17" width="10.625" style="203" customWidth="1"/>
    <col min="18" max="20" width="10.625" style="20" customWidth="1"/>
    <col min="21" max="21" width="4.5" customWidth="1"/>
    <col min="22" max="22" width="5.25" style="153" customWidth="1"/>
    <col min="23" max="23" width="9" customWidth="1"/>
    <col min="28" max="28" width="5.875" customWidth="1"/>
  </cols>
  <sheetData>
    <row r="1" spans="2:22">
      <c r="B1" s="52" t="s">
        <v>65</v>
      </c>
    </row>
    <row r="2" spans="2:22">
      <c r="B2" s="53" t="s">
        <v>294</v>
      </c>
      <c r="E2" s="20"/>
      <c r="M2" s="203"/>
      <c r="Q2" s="20"/>
      <c r="R2"/>
      <c r="S2" s="152"/>
      <c r="T2"/>
      <c r="V2"/>
    </row>
    <row r="3" spans="2:22">
      <c r="D3" s="20" t="s">
        <v>66</v>
      </c>
    </row>
    <row r="4" spans="2:22" ht="14.25" thickBot="1">
      <c r="B4" s="20" t="s">
        <v>0</v>
      </c>
      <c r="D4" s="48" t="s">
        <v>1</v>
      </c>
      <c r="E4" s="55" t="s">
        <v>1</v>
      </c>
      <c r="F4" s="48" t="s">
        <v>170</v>
      </c>
      <c r="G4" s="48" t="s">
        <v>2</v>
      </c>
      <c r="H4" s="48" t="s">
        <v>210</v>
      </c>
      <c r="I4" s="48" t="s">
        <v>3</v>
      </c>
      <c r="J4" s="48" t="s">
        <v>211</v>
      </c>
      <c r="K4" s="48" t="s">
        <v>140</v>
      </c>
      <c r="L4" s="48" t="s">
        <v>67</v>
      </c>
      <c r="M4" s="48" t="s">
        <v>78</v>
      </c>
      <c r="N4" s="48" t="s">
        <v>78</v>
      </c>
      <c r="O4" s="48" t="s">
        <v>111</v>
      </c>
      <c r="P4" s="48" t="s">
        <v>180</v>
      </c>
      <c r="Q4" s="204" t="s">
        <v>71</v>
      </c>
      <c r="R4" s="48" t="s">
        <v>114</v>
      </c>
      <c r="S4" s="48" t="s">
        <v>141</v>
      </c>
      <c r="T4" s="48" t="s">
        <v>142</v>
      </c>
      <c r="V4" s="153" t="s">
        <v>1</v>
      </c>
    </row>
    <row r="5" spans="2:22" ht="14.25" thickBot="1">
      <c r="B5" s="51">
        <f>入力!C24</f>
        <v>1.48</v>
      </c>
      <c r="D5" s="48">
        <v>10</v>
      </c>
      <c r="E5" s="55">
        <f>IF(D5&lt;入力!$C$17,NA(),IF(D5&gt;入力!$H$48,NA(),D5))</f>
        <v>10</v>
      </c>
      <c r="F5" s="55">
        <f>IF(D5&gt;入力!C17,IF(B9*(1-B27)^(10-入力!C17)&gt;=P5,P5,B9*(1-B27)^(10-入力!C17)),IF(D5=入力!C17,入力!C18,NA()))</f>
        <v>2400</v>
      </c>
      <c r="G5" s="49">
        <f>'樹高計算 '!N3</f>
        <v>7.0000095592428133</v>
      </c>
      <c r="H5" s="49">
        <f>直径材積計算!L2</f>
        <v>88.975389695730129</v>
      </c>
      <c r="I5" s="49">
        <f>直径材積計算!I2</f>
        <v>10.864690484458675</v>
      </c>
      <c r="J5" s="84">
        <f>H5/F5</f>
        <v>3.7073079039887553E-2</v>
      </c>
      <c r="K5" s="84">
        <f>ROUNDDOWN(直径材積計算!X2,2)</f>
        <v>0.6</v>
      </c>
      <c r="L5" s="55">
        <f>ROUNDUP(F5*N5,-1)</f>
        <v>0</v>
      </c>
      <c r="M5" s="62" t="e">
        <f>VLOOKUP(E5,入力!$H$38:$I$47,2,FALSE)</f>
        <v>#N/A</v>
      </c>
      <c r="N5" s="62">
        <f>SUMIF(M5,"&lt;&gt;#N/A")</f>
        <v>0</v>
      </c>
      <c r="O5" s="49">
        <f>直径材積計算!U2</f>
        <v>0</v>
      </c>
      <c r="P5" s="55">
        <f>直径材積計算!K118</f>
        <v>2403.5768546745044</v>
      </c>
      <c r="Q5" s="204">
        <f>直径材積計算!N2</f>
        <v>2400</v>
      </c>
      <c r="R5" s="49">
        <f>直径材積計算!T2</f>
        <v>88.975389695730129</v>
      </c>
      <c r="S5" s="49">
        <f>直径材積計算!S2</f>
        <v>10.864690484458675</v>
      </c>
      <c r="T5" s="84">
        <f>直径材積計算!Y2</f>
        <v>0.60125823799861267</v>
      </c>
      <c r="V5" s="153">
        <v>10</v>
      </c>
    </row>
    <row r="6" spans="2:22">
      <c r="D6" s="48">
        <v>11</v>
      </c>
      <c r="E6" s="55">
        <f>IF(D6&lt;入力!$C$17,NA(),IF(D6&gt;入力!$H$48,NA(),D6))</f>
        <v>11</v>
      </c>
      <c r="F6" s="55">
        <f>IF(E6&gt;入力!$C$17,IF(Q5&gt;=P5,P6,(F5-L5)*(1-$B$27)),IF(E6=入力!$C$17,入力!$C$18,NA()))</f>
        <v>2400</v>
      </c>
      <c r="G6" s="49">
        <f>'樹高計算 '!N4</f>
        <v>7.4740634865990856</v>
      </c>
      <c r="H6" s="49">
        <f>直径材積計算!L3</f>
        <v>102.57044196498076</v>
      </c>
      <c r="I6" s="49">
        <f>直径材積計算!I3</f>
        <v>11.322555469157775</v>
      </c>
      <c r="J6" s="84">
        <f t="shared" ref="J6:J69" si="0">H6/F6</f>
        <v>4.2737684152075316E-2</v>
      </c>
      <c r="K6" s="84">
        <f>ROUNDDOWN(直径材積計算!X3,2)</f>
        <v>0.63</v>
      </c>
      <c r="L6" s="55">
        <f>ROUNDUP(F5*N6,-1)</f>
        <v>0</v>
      </c>
      <c r="M6" s="62" t="e">
        <f>VLOOKUP(E6,入力!$H$38:$I$47,2,FALSE)</f>
        <v>#N/A</v>
      </c>
      <c r="N6" s="62">
        <f>SUMIF(M6,"&lt;&gt;#N/A")</f>
        <v>0</v>
      </c>
      <c r="O6" s="49">
        <f>直径材積計算!U3</f>
        <v>0</v>
      </c>
      <c r="P6" s="55">
        <f>直径材積計算!K119</f>
        <v>2389.5909082373373</v>
      </c>
      <c r="Q6" s="204">
        <f>直径材積計算!N3</f>
        <v>2400</v>
      </c>
      <c r="R6" s="49">
        <f>直径材積計算!T3</f>
        <v>102.57044196498076</v>
      </c>
      <c r="S6" s="49">
        <f>直径材積計算!S3</f>
        <v>11.322555469157775</v>
      </c>
      <c r="T6" s="84">
        <f>直径材積計算!Y3</f>
        <v>0.63098882863954608</v>
      </c>
      <c r="V6" s="153">
        <v>11</v>
      </c>
    </row>
    <row r="7" spans="2:22">
      <c r="D7" s="48">
        <v>12</v>
      </c>
      <c r="E7" s="55">
        <f>IF(D7&lt;入力!$C$17,NA(),IF(D7&gt;入力!$H$48,NA(),D7))</f>
        <v>12</v>
      </c>
      <c r="F7" s="55">
        <f>IF(E7&gt;入力!$C$17,IF(Q6&gt;=P6,P7,(F6-L6)*(1-$B$27)),IF(E7=入力!$C$17,入力!$C$18,NA()))</f>
        <v>2375.1962130648176</v>
      </c>
      <c r="G7" s="49">
        <f>'樹高計算 '!N5</f>
        <v>7.9399071379734512</v>
      </c>
      <c r="H7" s="49">
        <f>直径材積計算!L4</f>
        <v>116.12789603979289</v>
      </c>
      <c r="I7" s="49">
        <f>直径材積計算!I4</f>
        <v>11.7854501478361</v>
      </c>
      <c r="J7" s="84">
        <f t="shared" si="0"/>
        <v>4.8891916971334375E-2</v>
      </c>
      <c r="K7" s="84">
        <f>ROUNDDOWN(直径材積計算!X4,2)</f>
        <v>0.65</v>
      </c>
      <c r="L7" s="55">
        <f t="shared" ref="L7:L38" si="1">ROUNDUP(F7*N7,-1)</f>
        <v>0</v>
      </c>
      <c r="M7" s="62" t="e">
        <f>VLOOKUP(E7,入力!$H$38:$I$47,2,FALSE)</f>
        <v>#N/A</v>
      </c>
      <c r="N7" s="62">
        <f t="shared" ref="N7:N69" si="2">SUMIF(M7,"&lt;&gt;#N/A")</f>
        <v>0</v>
      </c>
      <c r="O7" s="49">
        <f>直径材積計算!U4</f>
        <v>0</v>
      </c>
      <c r="P7" s="55">
        <f>直径材積計算!K120</f>
        <v>2375.1962130648176</v>
      </c>
      <c r="Q7" s="204">
        <f>直径材積計算!N4</f>
        <v>2375.1962130648176</v>
      </c>
      <c r="R7" s="49">
        <f>直径材積計算!T4</f>
        <v>116.12789603979289</v>
      </c>
      <c r="S7" s="49">
        <f>直径材積計算!S4</f>
        <v>11.7854501478361</v>
      </c>
      <c r="T7" s="84">
        <f>直径材積計算!Y4</f>
        <v>0.65508410705954601</v>
      </c>
      <c r="V7" s="153">
        <v>12</v>
      </c>
    </row>
    <row r="8" spans="2:22">
      <c r="B8" s="20" t="s">
        <v>164</v>
      </c>
      <c r="D8" s="48">
        <v>13</v>
      </c>
      <c r="E8" s="55">
        <f>IF(D8&lt;入力!$C$17,NA(),IF(D8&gt;入力!$H$48,NA(),D8))</f>
        <v>13</v>
      </c>
      <c r="F8" s="55">
        <f>IF(E8&gt;入力!$C$17,IF(Q7&gt;=P7,P8,(F7-L7)*(1-$B$27)),IF(E8=入力!$C$17,入力!$C$18,NA()))</f>
        <v>2360.4773446417462</v>
      </c>
      <c r="G8" s="49">
        <f>'樹高計算 '!N6</f>
        <v>8.3976980853352572</v>
      </c>
      <c r="H8" s="49">
        <f>直径材積計算!L5</f>
        <v>130.36149768954678</v>
      </c>
      <c r="I8" s="49">
        <f>直径材積計算!I5</f>
        <v>12.210407353713777</v>
      </c>
      <c r="J8" s="84">
        <f t="shared" si="0"/>
        <v>5.5226752328492258E-2</v>
      </c>
      <c r="K8" s="84">
        <f>ROUNDDOWN(直径材積計算!X5,2)</f>
        <v>0.67</v>
      </c>
      <c r="L8" s="55">
        <f t="shared" si="1"/>
        <v>0</v>
      </c>
      <c r="M8" s="62" t="e">
        <f>VLOOKUP(E8,入力!$H$38:$I$47,2,FALSE)</f>
        <v>#N/A</v>
      </c>
      <c r="N8" s="62">
        <f t="shared" si="2"/>
        <v>0</v>
      </c>
      <c r="O8" s="49">
        <f>直径材積計算!U5</f>
        <v>0</v>
      </c>
      <c r="P8" s="55">
        <f>直径材積計算!K121</f>
        <v>2360.4773446417462</v>
      </c>
      <c r="Q8" s="204">
        <f>直径材積計算!N5</f>
        <v>2360.4773446417462</v>
      </c>
      <c r="R8" s="49">
        <f>直径材積計算!T5</f>
        <v>130.36149768954678</v>
      </c>
      <c r="S8" s="49">
        <f>直径材積計算!S5</f>
        <v>12.210407353713777</v>
      </c>
      <c r="T8" s="84">
        <f>直径材積計算!Y5</f>
        <v>0.67860045290781412</v>
      </c>
      <c r="V8" s="153">
        <v>13</v>
      </c>
    </row>
    <row r="9" spans="2:22">
      <c r="B9" s="59">
        <f>入力!C18</f>
        <v>2400</v>
      </c>
      <c r="D9" s="48">
        <v>14</v>
      </c>
      <c r="E9" s="55">
        <f>IF(D9&lt;入力!$C$17,NA(),IF(D9&gt;入力!$H$48,NA(),D9))</f>
        <v>14</v>
      </c>
      <c r="F9" s="55">
        <f>IF(E9&gt;入力!$C$17,IF(Q8&gt;=P8,P9,(F8-L8)*(1-$B$27)),IF(E9=入力!$C$17,入力!$C$18,NA()))</f>
        <v>2345.5097008887874</v>
      </c>
      <c r="G9" s="49">
        <f>'樹高計算 '!N7</f>
        <v>8.8475906374783975</v>
      </c>
      <c r="H9" s="49">
        <f>直径材積計算!L6</f>
        <v>144.97603120950851</v>
      </c>
      <c r="I9" s="49">
        <f>直径材積計算!I6</f>
        <v>12.613722174897305</v>
      </c>
      <c r="J9" s="84">
        <f t="shared" si="0"/>
        <v>6.181003265711181E-2</v>
      </c>
      <c r="K9" s="84">
        <f>ROUNDDOWN(直径材積計算!X6,2)</f>
        <v>0.7</v>
      </c>
      <c r="L9" s="55">
        <f t="shared" si="1"/>
        <v>0</v>
      </c>
      <c r="M9" s="62" t="e">
        <f>VLOOKUP(E9,入力!$H$38:$I$47,2,FALSE)</f>
        <v>#N/A</v>
      </c>
      <c r="N9" s="62">
        <f t="shared" si="2"/>
        <v>0</v>
      </c>
      <c r="O9" s="49">
        <f>直径材積計算!U6</f>
        <v>0</v>
      </c>
      <c r="P9" s="55">
        <f>直径材積計算!K122</f>
        <v>2345.5097008887874</v>
      </c>
      <c r="Q9" s="204">
        <f>直径材積計算!N6</f>
        <v>2345.5097008887874</v>
      </c>
      <c r="R9" s="49">
        <f>直径材積計算!T6</f>
        <v>144.97603120950851</v>
      </c>
      <c r="S9" s="49">
        <f>直径材積計算!S6</f>
        <v>12.613722174897305</v>
      </c>
      <c r="T9" s="84">
        <f>直径材積計算!Y6</f>
        <v>0.70028287914285858</v>
      </c>
      <c r="V9" s="153">
        <v>14</v>
      </c>
    </row>
    <row r="10" spans="2:22">
      <c r="B10" s="59"/>
      <c r="D10" s="48">
        <v>15</v>
      </c>
      <c r="E10" s="55">
        <f>IF(D10&lt;入力!$C$17,NA(),IF(D10&gt;入力!$H$48,NA(),D10))</f>
        <v>15</v>
      </c>
      <c r="F10" s="55">
        <f>IF(E10&gt;入力!$C$17,IF(Q9&gt;=P9,P10,(F9-L9)*(1-$B$27)),IF(E10=入力!$C$17,入力!$C$18,NA()))</f>
        <v>2330.3601453080087</v>
      </c>
      <c r="G10" s="49">
        <f>'樹高計算 '!N8</f>
        <v>9.2897358877145706</v>
      </c>
      <c r="H10" s="49">
        <f>直径材積計算!L7</f>
        <v>159.91799814693761</v>
      </c>
      <c r="I10" s="49">
        <f>直径材積計算!I7</f>
        <v>12.997532164187595</v>
      </c>
      <c r="J10" s="84">
        <f t="shared" si="0"/>
        <v>6.8623726881409094E-2</v>
      </c>
      <c r="K10" s="84">
        <f>ROUNDDOWN(直径材積計算!X7,2)</f>
        <v>0.72</v>
      </c>
      <c r="L10" s="55">
        <f t="shared" si="1"/>
        <v>0</v>
      </c>
      <c r="M10" s="62" t="e">
        <f>VLOOKUP(E10,入力!$H$38:$I$47,2,FALSE)</f>
        <v>#N/A</v>
      </c>
      <c r="N10" s="62">
        <f>SUMIF(M10,"&lt;&gt;#N/A")</f>
        <v>0</v>
      </c>
      <c r="O10" s="49">
        <f>直径材積計算!U7</f>
        <v>0</v>
      </c>
      <c r="P10" s="55">
        <f>直径材積計算!K123</f>
        <v>2330.3601453080087</v>
      </c>
      <c r="Q10" s="204">
        <f>直径材積計算!N7</f>
        <v>2330.3601453080087</v>
      </c>
      <c r="R10" s="49">
        <f>直径材積計算!T7</f>
        <v>159.91799814693761</v>
      </c>
      <c r="S10" s="49">
        <f>直径材積計算!S7</f>
        <v>12.997532164187595</v>
      </c>
      <c r="T10" s="84">
        <f>直径材積計算!Y7</f>
        <v>0.72030721338176495</v>
      </c>
      <c r="V10" s="153">
        <v>15</v>
      </c>
    </row>
    <row r="11" spans="2:22">
      <c r="D11" s="48">
        <v>16</v>
      </c>
      <c r="E11" s="55">
        <f>IF(D11&lt;入力!$C$17,NA(),IF(D11&gt;入力!$H$48,NA(),D11))</f>
        <v>16</v>
      </c>
      <c r="F11" s="55">
        <f>IF(E11&gt;入力!$C$17,IF(Q10&gt;=P10,P11,(F10-L10)*(1-$B$27)),IF(E11=入力!$C$17,入力!$C$18,NA()))</f>
        <v>2315.0877083824616</v>
      </c>
      <c r="G11" s="49">
        <f>'樹高計算 '!N9</f>
        <v>9.7242817610087116</v>
      </c>
      <c r="H11" s="49">
        <f>直径材積計算!L8</f>
        <v>175.1393811013221</v>
      </c>
      <c r="I11" s="49">
        <f>直径材積計算!I8</f>
        <v>13.363691680875164</v>
      </c>
      <c r="J11" s="84">
        <f t="shared" si="0"/>
        <v>7.5651294103103756E-2</v>
      </c>
      <c r="K11" s="84">
        <f>ROUNDDOWN(直径材積計算!X8,2)</f>
        <v>0.73</v>
      </c>
      <c r="L11" s="55">
        <f t="shared" si="1"/>
        <v>0</v>
      </c>
      <c r="M11" s="62" t="e">
        <f>VLOOKUP(E11,入力!$H$38:$I$47,2,FALSE)</f>
        <v>#N/A</v>
      </c>
      <c r="N11" s="62">
        <f t="shared" si="2"/>
        <v>0</v>
      </c>
      <c r="O11" s="49">
        <f>直径材積計算!U8</f>
        <v>0</v>
      </c>
      <c r="P11" s="55">
        <f>直径材積計算!K124</f>
        <v>2315.0877083824616</v>
      </c>
      <c r="Q11" s="204">
        <f>直径材積計算!N8</f>
        <v>2315.0877083824616</v>
      </c>
      <c r="R11" s="49">
        <f>直径材積計算!T8</f>
        <v>175.1393811013221</v>
      </c>
      <c r="S11" s="49">
        <f>直径材積計算!S8</f>
        <v>13.363691680875164</v>
      </c>
      <c r="T11" s="84">
        <f>直径材積計算!Y8</f>
        <v>0.73883152187549528</v>
      </c>
      <c r="V11" s="153">
        <v>16</v>
      </c>
    </row>
    <row r="12" spans="2:22">
      <c r="D12" s="48">
        <v>17</v>
      </c>
      <c r="E12" s="55">
        <f>IF(D12&lt;入力!$C$17,NA(),IF(D12&gt;入力!$H$48,NA(),D12))</f>
        <v>17</v>
      </c>
      <c r="F12" s="55">
        <f>IF(E12&gt;入力!$C$17,IF(Q11&gt;=P11,P12,(F11-L11)*(1-$B$27)),IF(E12=入力!$C$17,入力!$C$18,NA()))</f>
        <v>2299.7442991833059</v>
      </c>
      <c r="G12" s="49">
        <f>'樹高計算 '!N10</f>
        <v>10.151373060620678</v>
      </c>
      <c r="H12" s="49">
        <f>直径材積計算!L9</f>
        <v>190.59708533540604</v>
      </c>
      <c r="I12" s="49">
        <f>直径材積計算!I9</f>
        <v>13.713814790111906</v>
      </c>
      <c r="J12" s="84">
        <f t="shared" si="0"/>
        <v>8.2877511818636368E-2</v>
      </c>
      <c r="K12" s="84">
        <f>ROUNDDOWN(直径材積計算!X9,2)</f>
        <v>0.75</v>
      </c>
      <c r="L12" s="55">
        <f t="shared" si="1"/>
        <v>0</v>
      </c>
      <c r="M12" s="62" t="e">
        <f>VLOOKUP(E12,入力!$H$38:$I$47,2,FALSE)</f>
        <v>#N/A</v>
      </c>
      <c r="N12" s="62">
        <f t="shared" si="2"/>
        <v>0</v>
      </c>
      <c r="O12" s="49">
        <f>直径材積計算!U9</f>
        <v>0</v>
      </c>
      <c r="P12" s="55">
        <f>直径材積計算!K125</f>
        <v>2299.7442991833059</v>
      </c>
      <c r="Q12" s="204">
        <f>直径材積計算!N9</f>
        <v>2299.7442991833059</v>
      </c>
      <c r="R12" s="49">
        <f>直径材積計算!T9</f>
        <v>190.59708533540604</v>
      </c>
      <c r="S12" s="49">
        <f>直径材積計算!S9</f>
        <v>13.713814790111906</v>
      </c>
      <c r="T12" s="84">
        <f>直径材積計算!Y9</f>
        <v>0.75599749852495846</v>
      </c>
      <c r="V12" s="153">
        <v>17</v>
      </c>
    </row>
    <row r="13" spans="2:22">
      <c r="B13" s="20" t="s">
        <v>109</v>
      </c>
      <c r="D13" s="48">
        <v>18</v>
      </c>
      <c r="E13" s="55">
        <f>IF(D13&lt;入力!$C$17,NA(),IF(D13&gt;入力!$H$48,NA(),D13))</f>
        <v>18</v>
      </c>
      <c r="F13" s="55">
        <f>IF(E13&gt;入力!$C$17,IF(Q12&gt;=P12,P13,(F12-L12)*(1-$B$27)),IF(E13=入力!$C$17,入力!$C$18,NA()))</f>
        <v>2284.3753976275302</v>
      </c>
      <c r="G13" s="49">
        <f>'樹高計算 '!N11</f>
        <v>10.571151514316773</v>
      </c>
      <c r="H13" s="49">
        <f>直径材積計算!L10</f>
        <v>206.25242010722363</v>
      </c>
      <c r="I13" s="49">
        <f>直径材積計算!I10</f>
        <v>14.049311173395166</v>
      </c>
      <c r="J13" s="84">
        <f t="shared" si="0"/>
        <v>9.0288321403491717E-2</v>
      </c>
      <c r="K13" s="84">
        <f>ROUNDDOWN(直径材積計算!X10,2)</f>
        <v>0.77</v>
      </c>
      <c r="L13" s="55">
        <f t="shared" si="1"/>
        <v>0</v>
      </c>
      <c r="M13" s="62" t="e">
        <f>VLOOKUP(E13,入力!$H$38:$I$47,2,FALSE)</f>
        <v>#N/A</v>
      </c>
      <c r="N13" s="62">
        <f t="shared" si="2"/>
        <v>0</v>
      </c>
      <c r="O13" s="49">
        <f>直径材積計算!U10</f>
        <v>0</v>
      </c>
      <c r="P13" s="55">
        <f>直径材積計算!K126</f>
        <v>2284.3753976275302</v>
      </c>
      <c r="Q13" s="204">
        <f>直径材積計算!N10</f>
        <v>2284.3753976275302</v>
      </c>
      <c r="R13" s="49">
        <f>直径材積計算!T10</f>
        <v>206.25242010722363</v>
      </c>
      <c r="S13" s="49">
        <f>直径材積計算!S10</f>
        <v>14.049311173395166</v>
      </c>
      <c r="T13" s="84">
        <f>直径材積計算!Y10</f>
        <v>0.77193195454356833</v>
      </c>
      <c r="V13" s="153">
        <v>18</v>
      </c>
    </row>
    <row r="14" spans="2:22">
      <c r="B14" s="20" t="s">
        <v>32</v>
      </c>
      <c r="D14" s="48">
        <v>19</v>
      </c>
      <c r="E14" s="55">
        <f>IF(D14&lt;入力!$C$17,NA(),IF(D14&gt;入力!$H$48,NA(),D14))</f>
        <v>19</v>
      </c>
      <c r="F14" s="55">
        <f>IF(E14&gt;入力!$C$17,IF(Q13&gt;=P13,P14,(F13-L13)*(1-$B$27)),IF(E14=入力!$C$17,入力!$C$18,NA()))</f>
        <v>2269.020710111874</v>
      </c>
      <c r="G14" s="49">
        <f>'樹高計算 '!N12</f>
        <v>10.983755820213897</v>
      </c>
      <c r="H14" s="49">
        <f>直径材積計算!L11</f>
        <v>222.07062587232733</v>
      </c>
      <c r="I14" s="49">
        <f>直径材積計算!I11</f>
        <v>14.371416213456472</v>
      </c>
      <c r="J14" s="84">
        <f t="shared" si="0"/>
        <v>9.7870691476138236E-2</v>
      </c>
      <c r="K14" s="84">
        <f>ROUNDDOWN(直径材積計算!X11,2)</f>
        <v>0.78</v>
      </c>
      <c r="L14" s="55">
        <f t="shared" si="1"/>
        <v>0</v>
      </c>
      <c r="M14" s="62" t="e">
        <f>VLOOKUP(E14,入力!$H$38:$I$47,2,FALSE)</f>
        <v>#N/A</v>
      </c>
      <c r="N14" s="62">
        <f t="shared" si="2"/>
        <v>0</v>
      </c>
      <c r="O14" s="49">
        <f>直径材積計算!U11</f>
        <v>0</v>
      </c>
      <c r="P14" s="55">
        <f>直径材積計算!K127</f>
        <v>2269.020710111874</v>
      </c>
      <c r="Q14" s="204">
        <f>直径材積計算!N11</f>
        <v>2269.020710111874</v>
      </c>
      <c r="R14" s="49">
        <f>直径材積計算!T11</f>
        <v>222.07062587232733</v>
      </c>
      <c r="S14" s="49">
        <f>直径材積計算!S11</f>
        <v>14.371416213456472</v>
      </c>
      <c r="T14" s="84">
        <f>直径材積計算!Y11</f>
        <v>0.78674829871235352</v>
      </c>
      <c r="V14" s="153">
        <v>19</v>
      </c>
    </row>
    <row r="15" spans="2:22">
      <c r="D15" s="48">
        <v>20</v>
      </c>
      <c r="E15" s="55">
        <f>IF(D15&lt;入力!$C$17,NA(),IF(D15&gt;入力!$H$48,NA(),D15))</f>
        <v>20</v>
      </c>
      <c r="F15" s="55">
        <f>IF(E15&gt;入力!$C$17,IF(Q14&gt;=P14,P15,(F14-L14)*(1-$B$27)),IF(E15=入力!$C$17,入力!$C$18,NA()))</f>
        <v>2253.7147793278023</v>
      </c>
      <c r="G15" s="49">
        <f>'樹高計算 '!N13</f>
        <v>11.389321692318051</v>
      </c>
      <c r="H15" s="49">
        <f>直径材積計算!L12</f>
        <v>238.02044855255423</v>
      </c>
      <c r="I15" s="49">
        <f>直径材積計算!I12</f>
        <v>14.681216234317283</v>
      </c>
      <c r="J15" s="84">
        <f t="shared" si="0"/>
        <v>0.10561249841186501</v>
      </c>
      <c r="K15" s="84">
        <f>ROUNDDOWN(直径材積計算!X12,2)</f>
        <v>0.8</v>
      </c>
      <c r="L15" s="55">
        <f t="shared" si="1"/>
        <v>0</v>
      </c>
      <c r="M15" s="62" t="e">
        <f>VLOOKUP(E15,入力!$H$38:$I$47,2,FALSE)</f>
        <v>#N/A</v>
      </c>
      <c r="N15" s="62">
        <f t="shared" si="2"/>
        <v>0</v>
      </c>
      <c r="O15" s="49">
        <f>直径材積計算!U12</f>
        <v>0</v>
      </c>
      <c r="P15" s="55">
        <f>直径材積計算!K128</f>
        <v>2253.7147793278023</v>
      </c>
      <c r="Q15" s="204">
        <f>直径材積計算!N12</f>
        <v>2253.7147793278023</v>
      </c>
      <c r="R15" s="49">
        <f>直径材積計算!T12</f>
        <v>238.02044855255423</v>
      </c>
      <c r="S15" s="49">
        <f>直径材積計算!S12</f>
        <v>14.681216234317283</v>
      </c>
      <c r="T15" s="84">
        <f>直径材積計算!Y12</f>
        <v>0.800547946229059</v>
      </c>
      <c r="V15" s="153">
        <v>20</v>
      </c>
    </row>
    <row r="16" spans="2:22">
      <c r="D16" s="48">
        <v>21</v>
      </c>
      <c r="E16" s="55">
        <f>IF(D16&lt;入力!$C$17,NA(),IF(D16&gt;入力!$H$48,NA(),D16))</f>
        <v>21</v>
      </c>
      <c r="F16" s="55">
        <f>IF(E16&gt;入力!$C$17,IF(Q15&gt;=P15,P16,(F15-L15)*(1-$B$27)),IF(E16=入力!$C$17,入力!$C$18,NA()))</f>
        <v>2238.4875443031005</v>
      </c>
      <c r="G16" s="49">
        <f>'樹高計算 '!N14</f>
        <v>11.787981905817583</v>
      </c>
      <c r="H16" s="49">
        <f>直径材積計算!L13</f>
        <v>254.07375925567121</v>
      </c>
      <c r="I16" s="49">
        <f>直径材積計算!I13</f>
        <v>14.979669715926166</v>
      </c>
      <c r="J16" s="84">
        <f t="shared" si="0"/>
        <v>0.1135024226077483</v>
      </c>
      <c r="K16" s="84">
        <f>ROUNDDOWN(直径材積計算!X13,2)</f>
        <v>0.81</v>
      </c>
      <c r="L16" s="55">
        <f t="shared" si="1"/>
        <v>0</v>
      </c>
      <c r="M16" s="62" t="e">
        <f>VLOOKUP(E16,入力!$H$38:$I$47,2,FALSE)</f>
        <v>#N/A</v>
      </c>
      <c r="N16" s="62">
        <f t="shared" si="2"/>
        <v>0</v>
      </c>
      <c r="O16" s="49">
        <f>直径材積計算!U13</f>
        <v>0</v>
      </c>
      <c r="P16" s="55">
        <f>直径材積計算!K129</f>
        <v>2238.4875443031005</v>
      </c>
      <c r="Q16" s="204">
        <f>直径材積計算!N13</f>
        <v>2238.4875443031005</v>
      </c>
      <c r="R16" s="49">
        <f>直径材積計算!T13</f>
        <v>254.07375925567121</v>
      </c>
      <c r="S16" s="49">
        <f>直径材積計算!S13</f>
        <v>14.979669715926166</v>
      </c>
      <c r="T16" s="84">
        <f>直径材積計算!Y13</f>
        <v>0.81342162423292941</v>
      </c>
      <c r="V16" s="153">
        <v>21</v>
      </c>
    </row>
    <row r="17" spans="2:22">
      <c r="B17" s="20" t="s">
        <v>76</v>
      </c>
      <c r="D17" s="48">
        <v>22</v>
      </c>
      <c r="E17" s="55">
        <f>IF(D17&lt;入力!$C$17,NA(),IF(D17&gt;入力!$H$48,NA(),D17))</f>
        <v>22</v>
      </c>
      <c r="F17" s="55">
        <f>IF(E17&gt;入力!$C$17,IF(Q16&gt;=P16,P17,(F16-L16)*(1-$B$27)),IF(E17=入力!$C$17,入力!$C$18,NA()))</f>
        <v>2223.3648500458767</v>
      </c>
      <c r="G17" s="49">
        <f>'樹高計算 '!N15</f>
        <v>12.179866342189856</v>
      </c>
      <c r="H17" s="49">
        <f>直径材積計算!L14</f>
        <v>270.20521635072851</v>
      </c>
      <c r="I17" s="49">
        <f>直径材積計算!I14</f>
        <v>15.267625164018082</v>
      </c>
      <c r="J17" s="84">
        <f t="shared" si="0"/>
        <v>0.12152985882868172</v>
      </c>
      <c r="K17" s="84">
        <f>ROUNDDOWN(直径材積計算!X14,2)</f>
        <v>0.82</v>
      </c>
      <c r="L17" s="55">
        <f t="shared" si="1"/>
        <v>0</v>
      </c>
      <c r="M17" s="62" t="e">
        <f>VLOOKUP(E17,入力!$H$38:$I$47,2,FALSE)</f>
        <v>#N/A</v>
      </c>
      <c r="N17" s="62">
        <f t="shared" si="2"/>
        <v>0</v>
      </c>
      <c r="O17" s="49">
        <f>直径材積計算!U14</f>
        <v>0</v>
      </c>
      <c r="P17" s="55">
        <f>直径材積計算!K130</f>
        <v>2223.3648500458767</v>
      </c>
      <c r="Q17" s="204">
        <f>直径材積計算!N14</f>
        <v>2223.3648500458767</v>
      </c>
      <c r="R17" s="49">
        <f>直径材積計算!T14</f>
        <v>270.20521635072851</v>
      </c>
      <c r="S17" s="49">
        <f>直径材積計算!S14</f>
        <v>15.267625164018082</v>
      </c>
      <c r="T17" s="84">
        <f>直径材積計算!Y14</f>
        <v>0.8254505606168937</v>
      </c>
      <c r="V17" s="153">
        <v>22</v>
      </c>
    </row>
    <row r="18" spans="2:22">
      <c r="B18" s="20" t="s">
        <v>77</v>
      </c>
      <c r="D18" s="48">
        <v>23</v>
      </c>
      <c r="E18" s="55">
        <f>IF(D18&lt;入力!$C$17,NA(),IF(D18&gt;入力!$H$48,NA(),D18))</f>
        <v>23</v>
      </c>
      <c r="F18" s="55">
        <f>IF(E18&gt;入力!$C$17,IF(Q17&gt;=P17,P18,(F17-L17)*(1-$B$27)),IF(E18=入力!$C$17,入力!$C$18,NA()))</f>
        <v>2208.3689082170317</v>
      </c>
      <c r="G18" s="49">
        <f>'樹高計算 '!N16</f>
        <v>12.565102034178121</v>
      </c>
      <c r="H18" s="49">
        <f>直径材積計算!L15</f>
        <v>286.39196613932035</v>
      </c>
      <c r="I18" s="49">
        <f>直径材積計算!I15</f>
        <v>15.545836198563588</v>
      </c>
      <c r="J18" s="84">
        <f t="shared" si="0"/>
        <v>0.12968483892056978</v>
      </c>
      <c r="K18" s="84">
        <f>ROUNDDOWN(直径材積計算!X15,2)</f>
        <v>0.83</v>
      </c>
      <c r="L18" s="55">
        <f t="shared" si="1"/>
        <v>0</v>
      </c>
      <c r="M18" s="62" t="e">
        <f>VLOOKUP(E18,入力!$H$38:$I$47,2,FALSE)</f>
        <v>#N/A</v>
      </c>
      <c r="N18" s="62">
        <f t="shared" si="2"/>
        <v>0</v>
      </c>
      <c r="O18" s="49">
        <f>直径材積計算!U15</f>
        <v>0</v>
      </c>
      <c r="P18" s="55">
        <f>直径材積計算!K131</f>
        <v>2208.3689082170317</v>
      </c>
      <c r="Q18" s="204">
        <f>直径材積計算!N15</f>
        <v>2208.3689082170317</v>
      </c>
      <c r="R18" s="49">
        <f>直径材積計算!T15</f>
        <v>286.39196613932035</v>
      </c>
      <c r="S18" s="49">
        <f>直径材積計算!S15</f>
        <v>15.545836198563588</v>
      </c>
      <c r="T18" s="84">
        <f>直径材積計算!Y15</f>
        <v>0.8367075538726243</v>
      </c>
      <c r="V18" s="153">
        <v>23</v>
      </c>
    </row>
    <row r="19" spans="2:22">
      <c r="D19" s="48">
        <v>24</v>
      </c>
      <c r="E19" s="55">
        <f>IF(D19&lt;入力!$C$17,NA(),IF(D19&gt;入力!$H$48,NA(),D19))</f>
        <v>24</v>
      </c>
      <c r="F19" s="55">
        <f>IF(E19&gt;入力!$C$17,IF(Q18&gt;=P18,P19,(F18-L18)*(1-$B$27)),IF(E19=入力!$C$17,入力!$C$18,NA()))</f>
        <v>2193.5187114556147</v>
      </c>
      <c r="G19" s="49">
        <f>'樹高計算 '!N17</f>
        <v>12.94381321069296</v>
      </c>
      <c r="H19" s="49">
        <f>直径材積計算!L16</f>
        <v>302.61337818399443</v>
      </c>
      <c r="I19" s="49">
        <f>直径材積計算!I16</f>
        <v>15.814974326213806</v>
      </c>
      <c r="J19" s="84">
        <f t="shared" si="0"/>
        <v>0.13795796525628029</v>
      </c>
      <c r="K19" s="84">
        <f>ROUNDDOWN(直径材積計算!X16,2)</f>
        <v>0.84</v>
      </c>
      <c r="L19" s="55">
        <f t="shared" si="1"/>
        <v>0</v>
      </c>
      <c r="M19" s="62" t="e">
        <f>VLOOKUP(E19,入力!$H$38:$I$47,2,FALSE)</f>
        <v>#N/A</v>
      </c>
      <c r="N19" s="62">
        <f t="shared" si="2"/>
        <v>0</v>
      </c>
      <c r="O19" s="49">
        <f>直径材積計算!U16</f>
        <v>0</v>
      </c>
      <c r="P19" s="55">
        <f>直径材積計算!K132</f>
        <v>2193.5187114556147</v>
      </c>
      <c r="Q19" s="204">
        <f>直径材積計算!N16</f>
        <v>2193.5187114556147</v>
      </c>
      <c r="R19" s="49">
        <f>直径材積計算!T16</f>
        <v>302.61337818399443</v>
      </c>
      <c r="S19" s="49">
        <f>直径材積計算!S16</f>
        <v>15.814974326213806</v>
      </c>
      <c r="T19" s="84">
        <f>直径材積計算!Y16</f>
        <v>0.847257928138893</v>
      </c>
      <c r="V19" s="153">
        <v>24</v>
      </c>
    </row>
    <row r="20" spans="2:22">
      <c r="D20" s="48">
        <v>25</v>
      </c>
      <c r="E20" s="55">
        <f>IF(D20&lt;入力!$C$17,NA(),IF(D20&gt;入力!$H$48,NA(),D20))</f>
        <v>25</v>
      </c>
      <c r="F20" s="55">
        <f>IF(E20&gt;入力!$C$17,IF(Q19&gt;=P19,P20,(F19-L19)*(1-$B$27)),IF(E20=入力!$C$17,入力!$C$18,NA()))</f>
        <v>2178.8304046181001</v>
      </c>
      <c r="G20" s="49">
        <f>'樹高計算 '!N18</f>
        <v>13.316121341690243</v>
      </c>
      <c r="H20" s="49">
        <f>直径材積計算!L17</f>
        <v>318.85081145432542</v>
      </c>
      <c r="I20" s="49">
        <f>直径材積計算!I17</f>
        <v>16.075639780939124</v>
      </c>
      <c r="J20" s="84">
        <f t="shared" si="0"/>
        <v>0.14634035342012441</v>
      </c>
      <c r="K20" s="84">
        <f>ROUNDDOWN(直径材積計算!X17,2)</f>
        <v>0.85</v>
      </c>
      <c r="L20" s="55">
        <f t="shared" si="1"/>
        <v>0</v>
      </c>
      <c r="M20" s="62" t="e">
        <f>VLOOKUP(E20,入力!$H$38:$I$47,2,FALSE)</f>
        <v>#N/A</v>
      </c>
      <c r="N20" s="62">
        <f t="shared" si="2"/>
        <v>0</v>
      </c>
      <c r="O20" s="49">
        <f>直径材積計算!U17</f>
        <v>0</v>
      </c>
      <c r="P20" s="55">
        <f>直径材積計算!K133</f>
        <v>2178.8304046181001</v>
      </c>
      <c r="Q20" s="204">
        <f>直径材積計算!N17</f>
        <v>2178.8304046181001</v>
      </c>
      <c r="R20" s="49">
        <f>直径材積計算!T17</f>
        <v>318.85081145432542</v>
      </c>
      <c r="S20" s="49">
        <f>直径材積計算!S17</f>
        <v>16.075639780939124</v>
      </c>
      <c r="T20" s="84">
        <f>直径材積計算!Y17</f>
        <v>0.85716038107812498</v>
      </c>
      <c r="V20" s="153">
        <v>25</v>
      </c>
    </row>
    <row r="21" spans="2:22">
      <c r="B21" s="56" t="s">
        <v>69</v>
      </c>
      <c r="D21" s="48">
        <v>26</v>
      </c>
      <c r="E21" s="55">
        <f>IF(D21&lt;入力!$C$17,NA(),IF(D21&gt;入力!$H$48,NA(),D21))</f>
        <v>26</v>
      </c>
      <c r="F21" s="55">
        <f>IF(E21&gt;入力!$C$17,IF(Q20&gt;=P20,P21,(F20-L20)*(1-$B$27)),IF(E21=入力!$C$17,入力!$C$18,NA()))</f>
        <v>2164.317616464064</v>
      </c>
      <c r="G21" s="49">
        <f>'樹高計算 '!N19</f>
        <v>13.68214518307442</v>
      </c>
      <c r="H21" s="49">
        <f>直径材積計算!L18</f>
        <v>335.0874076992435</v>
      </c>
      <c r="I21" s="49">
        <f>直径材積計算!I18</f>
        <v>16.328370750067201</v>
      </c>
      <c r="J21" s="84">
        <f t="shared" si="0"/>
        <v>0.15482358280051786</v>
      </c>
      <c r="K21" s="84">
        <f>ROUNDDOWN(直径材積計算!X18,2)</f>
        <v>0.86</v>
      </c>
      <c r="L21" s="55">
        <f t="shared" si="1"/>
        <v>0</v>
      </c>
      <c r="M21" s="62" t="e">
        <f>VLOOKUP(E21,入力!$H$38:$I$47,2,FALSE)</f>
        <v>#N/A</v>
      </c>
      <c r="N21" s="62">
        <f t="shared" si="2"/>
        <v>0</v>
      </c>
      <c r="O21" s="49">
        <f>直径材積計算!U18</f>
        <v>0</v>
      </c>
      <c r="P21" s="55">
        <f>直径材積計算!K134</f>
        <v>2164.317616464064</v>
      </c>
      <c r="Q21" s="204">
        <f>直径材積計算!N18</f>
        <v>2164.317616464064</v>
      </c>
      <c r="R21" s="49">
        <f>直径材積計算!T18</f>
        <v>335.0874076992435</v>
      </c>
      <c r="S21" s="49">
        <f>直径材積計算!S18</f>
        <v>16.328370750067201</v>
      </c>
      <c r="T21" s="84">
        <f>直径材積計算!Y18</f>
        <v>0.8664677338127047</v>
      </c>
      <c r="V21" s="153">
        <v>26</v>
      </c>
    </row>
    <row r="22" spans="2:22">
      <c r="B22" s="20" t="s">
        <v>143</v>
      </c>
      <c r="D22" s="48">
        <v>27</v>
      </c>
      <c r="E22" s="55">
        <f>IF(D22&lt;入力!$C$17,NA(),IF(D22&gt;入力!$H$48,NA(),D22))</f>
        <v>27</v>
      </c>
      <c r="F22" s="55">
        <f>IF(E22&gt;入力!$C$17,IF(Q21&gt;=P21,P22,(F21-L21)*(1-$B$27)),IF(E22=入力!$C$17,入力!$C$18,NA()))</f>
        <v>2149.991755359506</v>
      </c>
      <c r="G22" s="49">
        <f>'樹高計算 '!N20</f>
        <v>14.042000821672845</v>
      </c>
      <c r="H22" s="49">
        <f>直径材積計算!L19</f>
        <v>351.30790877187343</v>
      </c>
      <c r="I22" s="49">
        <f>直径材積計算!I19</f>
        <v>16.57365124782638</v>
      </c>
      <c r="J22" s="84">
        <f t="shared" si="0"/>
        <v>0.16339965392710554</v>
      </c>
      <c r="K22" s="84">
        <f>ROUNDDOWN(直径材積計算!X19,2)</f>
        <v>0.87</v>
      </c>
      <c r="L22" s="55">
        <f t="shared" si="1"/>
        <v>0</v>
      </c>
      <c r="M22" s="62" t="e">
        <f>VLOOKUP(E22,入力!$H$38:$I$47,2,FALSE)</f>
        <v>#N/A</v>
      </c>
      <c r="N22" s="62">
        <f t="shared" si="2"/>
        <v>0</v>
      </c>
      <c r="O22" s="49">
        <f>直径材積計算!U19</f>
        <v>0</v>
      </c>
      <c r="P22" s="55">
        <f>直径材積計算!K135</f>
        <v>2149.991755359506</v>
      </c>
      <c r="Q22" s="204">
        <f>直径材積計算!N19</f>
        <v>2149.991755359506</v>
      </c>
      <c r="R22" s="49">
        <f>直径材積計算!T19</f>
        <v>351.30790877187343</v>
      </c>
      <c r="S22" s="49">
        <f>直径材積計算!S19</f>
        <v>16.57365124782638</v>
      </c>
      <c r="T22" s="84">
        <f>直径材積計算!Y19</f>
        <v>0.87522759263428851</v>
      </c>
      <c r="V22" s="153">
        <v>27</v>
      </c>
    </row>
    <row r="23" spans="2:22">
      <c r="B23" s="59"/>
      <c r="D23" s="48">
        <v>28</v>
      </c>
      <c r="E23" s="55">
        <f>IF(D23&lt;入力!$C$17,NA(),IF(D23&gt;入力!$H$48,NA(),D23))</f>
        <v>28</v>
      </c>
      <c r="F23" s="55">
        <f>IF(E23&gt;入力!$C$17,IF(Q22&gt;=P22,P23,(F22-L22)*(1-$B$27)),IF(E23=入力!$C$17,入力!$C$18,NA()))</f>
        <v>2135.8622724644028</v>
      </c>
      <c r="G23" s="49">
        <f>'樹高計算 '!N21</f>
        <v>14.395801720323295</v>
      </c>
      <c r="H23" s="49">
        <f>直径材積計算!L20</f>
        <v>367.49849497280127</v>
      </c>
      <c r="I23" s="49">
        <f>直径材積計算!I20</f>
        <v>16.811917853251749</v>
      </c>
      <c r="J23" s="84">
        <f t="shared" si="0"/>
        <v>0.17206095154664339</v>
      </c>
      <c r="K23" s="84">
        <f>ROUNDDOWN(直径材積計算!X20,2)</f>
        <v>0.88</v>
      </c>
      <c r="L23" s="55">
        <f t="shared" si="1"/>
        <v>0</v>
      </c>
      <c r="M23" s="62" t="e">
        <f>VLOOKUP(E23,入力!$H$38:$I$47,2,FALSE)</f>
        <v>#N/A</v>
      </c>
      <c r="N23" s="62">
        <f t="shared" si="2"/>
        <v>0</v>
      </c>
      <c r="O23" s="49">
        <f>直径材積計算!U20</f>
        <v>0</v>
      </c>
      <c r="P23" s="55">
        <f>直径材積計算!K136</f>
        <v>2135.8622724644028</v>
      </c>
      <c r="Q23" s="204">
        <f>直径材積計算!N20</f>
        <v>2135.8622724644028</v>
      </c>
      <c r="R23" s="49">
        <f>直径材積計算!T20</f>
        <v>367.49849497280127</v>
      </c>
      <c r="S23" s="49">
        <f>直径材積計算!S20</f>
        <v>16.811917853251749</v>
      </c>
      <c r="T23" s="84">
        <f>直径材積計算!Y20</f>
        <v>0.88348293201912387</v>
      </c>
      <c r="V23" s="153">
        <v>28</v>
      </c>
    </row>
    <row r="24" spans="2:22" ht="13.5" customHeight="1">
      <c r="B24" s="60"/>
      <c r="D24" s="48">
        <v>29</v>
      </c>
      <c r="E24" s="55">
        <f>IF(D24&lt;入力!$C$17,NA(),IF(D24&gt;入力!$H$48,NA(),D24))</f>
        <v>29</v>
      </c>
      <c r="F24" s="55">
        <f>IF(E24&gt;入力!$C$17,IF(Q23&gt;=P23,P24,(F23-L23)*(1-$B$27)),IF(E24=入力!$C$17,入力!$C$18,NA()))</f>
        <v>2121.9368956824837</v>
      </c>
      <c r="G24" s="49">
        <f>'樹高計算 '!N22</f>
        <v>14.743658763112865</v>
      </c>
      <c r="H24" s="49">
        <f>直径材積計算!L21</f>
        <v>383.64664181195809</v>
      </c>
      <c r="I24" s="49">
        <f>直径材積計算!I21</f>
        <v>17.043565492171521</v>
      </c>
      <c r="J24" s="84">
        <f t="shared" si="0"/>
        <v>0.18080021257586215</v>
      </c>
      <c r="K24" s="84">
        <f>ROUNDDOWN(直径材積計算!X21,2)</f>
        <v>0.89</v>
      </c>
      <c r="L24" s="55">
        <f t="shared" si="1"/>
        <v>0</v>
      </c>
      <c r="M24" s="62" t="e">
        <f>VLOOKUP(E24,入力!$H$38:$I$47,2,FALSE)</f>
        <v>#N/A</v>
      </c>
      <c r="N24" s="62">
        <f t="shared" si="2"/>
        <v>0</v>
      </c>
      <c r="O24" s="49">
        <f>直径材積計算!U21</f>
        <v>0</v>
      </c>
      <c r="P24" s="55">
        <f>直径材積計算!K137</f>
        <v>2121.9368956824837</v>
      </c>
      <c r="Q24" s="204">
        <f>直径材積計算!N21</f>
        <v>2121.9368956824837</v>
      </c>
      <c r="R24" s="49">
        <f>直径材積計算!T21</f>
        <v>383.64664181195809</v>
      </c>
      <c r="S24" s="49">
        <f>直径材積計算!S21</f>
        <v>17.043565492171521</v>
      </c>
      <c r="T24" s="84">
        <f>直径材積計算!Y21</f>
        <v>0.89127260793435648</v>
      </c>
      <c r="V24" s="153">
        <v>29</v>
      </c>
    </row>
    <row r="25" spans="2:22">
      <c r="D25" s="48">
        <v>30</v>
      </c>
      <c r="E25" s="55">
        <f>IF(D25&lt;入力!$C$17,NA(),IF(D25&gt;入力!$H$48,NA(),D25))</f>
        <v>30</v>
      </c>
      <c r="F25" s="55">
        <f>IF(E25&gt;入力!$C$17,IF(Q24&gt;=P24,P25,(F24-L24)*(1-$B$27)),IF(E25=入力!$C$17,入力!$C$18,NA()))</f>
        <v>2108.2218374180625</v>
      </c>
      <c r="G25" s="49">
        <f>'樹高計算 '!N23</f>
        <v>15.085680300802451</v>
      </c>
      <c r="H25" s="49">
        <f>直径材積計算!L22</f>
        <v>399.74099290332487</v>
      </c>
      <c r="I25" s="49">
        <f>直径材積計算!I22</f>
        <v>17.268952412500781</v>
      </c>
      <c r="J25" s="84">
        <f t="shared" si="0"/>
        <v>0.18961049819732792</v>
      </c>
      <c r="K25" s="84">
        <f>ROUNDDOWN(直径材積計算!X22,2)</f>
        <v>0.89</v>
      </c>
      <c r="L25" s="55">
        <f t="shared" si="1"/>
        <v>640</v>
      </c>
      <c r="M25" s="62">
        <f>VLOOKUP(E25,入力!$H$38:$I$47,2,FALSE)</f>
        <v>0.3</v>
      </c>
      <c r="N25" s="62">
        <f t="shared" si="2"/>
        <v>0.3</v>
      </c>
      <c r="O25" s="49">
        <f>直径材積計算!U22</f>
        <v>50.097931116882478</v>
      </c>
      <c r="P25" s="55">
        <f>直径材積計算!K138</f>
        <v>2108.2218374180625</v>
      </c>
      <c r="Q25" s="204">
        <f>直径材積計算!N22</f>
        <v>1468.2218374180625</v>
      </c>
      <c r="R25" s="49">
        <f>直径材積計算!T22</f>
        <v>349.64306178644239</v>
      </c>
      <c r="S25" s="49">
        <f>直径材積計算!S22</f>
        <v>19.639046499366419</v>
      </c>
      <c r="T25" s="84">
        <f>直径材積計算!Y22</f>
        <v>0.78600989875054428</v>
      </c>
      <c r="V25" s="153">
        <v>30</v>
      </c>
    </row>
    <row r="26" spans="2:22" ht="14.25" thickBot="1">
      <c r="B26" s="57" t="s">
        <v>70</v>
      </c>
      <c r="D26" s="48">
        <v>31</v>
      </c>
      <c r="E26" s="55">
        <f>IF(D26&lt;入力!$C$17,NA(),IF(D26&gt;入力!$H$48,NA(),D26))</f>
        <v>31</v>
      </c>
      <c r="F26" s="55">
        <f>IF(E26&gt;入力!$C$17,IF(Q25&gt;=P25,P26,(F25-L25)*(1-$B$27)),IF(E26=入力!$C$17,入力!$C$18,NA()))</f>
        <v>1468.2218374180625</v>
      </c>
      <c r="G26" s="49">
        <f>'樹高計算 '!N24</f>
        <v>15.421972196466548</v>
      </c>
      <c r="H26" s="49">
        <f>直径材積計算!L23</f>
        <v>365.33911824171986</v>
      </c>
      <c r="I26" s="49">
        <f>直径材積計算!I23</f>
        <v>19.864942901677193</v>
      </c>
      <c r="J26" s="84">
        <f t="shared" si="0"/>
        <v>0.24883100695749491</v>
      </c>
      <c r="K26" s="84">
        <f>ROUNDDOWN(直径材積計算!X23,2)</f>
        <v>0.79</v>
      </c>
      <c r="L26" s="55">
        <f t="shared" si="1"/>
        <v>0</v>
      </c>
      <c r="M26" s="62" t="e">
        <f>VLOOKUP(E26,入力!$H$38:$I$47,2,FALSE)</f>
        <v>#N/A</v>
      </c>
      <c r="N26" s="62">
        <f t="shared" si="2"/>
        <v>0</v>
      </c>
      <c r="O26" s="49">
        <f>直径材積計算!U23</f>
        <v>0</v>
      </c>
      <c r="P26" s="55">
        <f>直径材積計算!K139</f>
        <v>2094.7219789327673</v>
      </c>
      <c r="Q26" s="204">
        <f>直径材積計算!N23</f>
        <v>1468.2218374180625</v>
      </c>
      <c r="R26" s="49">
        <f>直径材積計算!T23</f>
        <v>365.33911824171986</v>
      </c>
      <c r="S26" s="49">
        <f>直径材積計算!S23</f>
        <v>19.864942901677193</v>
      </c>
      <c r="T26" s="84">
        <f>直径材積計算!Y23</f>
        <v>0.79574610415099534</v>
      </c>
      <c r="V26" s="153">
        <v>31</v>
      </c>
    </row>
    <row r="27" spans="2:22" ht="14.25" thickBot="1">
      <c r="B27" s="58">
        <f>入力!C26</f>
        <v>0</v>
      </c>
      <c r="D27" s="48">
        <v>32</v>
      </c>
      <c r="E27" s="55">
        <f>IF(D27&lt;入力!$C$17,NA(),IF(D27&gt;入力!$H$48,NA(),D27))</f>
        <v>32</v>
      </c>
      <c r="F27" s="55">
        <f>IF(E27&gt;入力!$C$17,IF(Q26&gt;=P26,P27,(F26-L26)*(1-$B$27)),IF(E27=入力!$C$17,入力!$C$18,NA()))</f>
        <v>1468.2218374180625</v>
      </c>
      <c r="G27" s="49">
        <f>'樹高計算 '!N25</f>
        <v>15.752637871373446</v>
      </c>
      <c r="H27" s="49">
        <f>直径材積計算!L24</f>
        <v>381.0286735823363</v>
      </c>
      <c r="I27" s="49">
        <f>直径材積計算!I24</f>
        <v>20.082497674311579</v>
      </c>
      <c r="J27" s="84">
        <f t="shared" si="0"/>
        <v>0.25951710012186796</v>
      </c>
      <c r="K27" s="84">
        <f>ROUNDDOWN(直径材積計算!X24,2)</f>
        <v>0.8</v>
      </c>
      <c r="L27" s="55">
        <f t="shared" si="1"/>
        <v>0</v>
      </c>
      <c r="M27" s="62" t="e">
        <f>VLOOKUP(E27,入力!$H$38:$I$47,2,FALSE)</f>
        <v>#N/A</v>
      </c>
      <c r="N27" s="62">
        <f t="shared" si="2"/>
        <v>0</v>
      </c>
      <c r="O27" s="49">
        <f>直径材積計算!U24</f>
        <v>0</v>
      </c>
      <c r="P27" s="55">
        <f>直径材積計算!K140</f>
        <v>2081.441033840561</v>
      </c>
      <c r="Q27" s="204">
        <f>直径材積計算!N24</f>
        <v>1468.2218374180625</v>
      </c>
      <c r="R27" s="49">
        <f>直径材積計算!T24</f>
        <v>381.0286735823363</v>
      </c>
      <c r="S27" s="49">
        <f>直径材積計算!S24</f>
        <v>20.082497674311579</v>
      </c>
      <c r="T27" s="84">
        <f>直径材積計算!Y24</f>
        <v>0.80506254772501873</v>
      </c>
      <c r="V27" s="153">
        <v>32</v>
      </c>
    </row>
    <row r="28" spans="2:22">
      <c r="B28" s="20" t="s">
        <v>72</v>
      </c>
      <c r="D28" s="48">
        <v>33</v>
      </c>
      <c r="E28" s="55">
        <f>IF(D28&lt;入力!$C$17,NA(),IF(D28&gt;入力!$H$48,NA(),D28))</f>
        <v>33</v>
      </c>
      <c r="F28" s="55">
        <f>IF(E28&gt;入力!$C$17,IF(Q27&gt;=P27,P28,(F27-L27)*(1-$B$27)),IF(E28=入力!$C$17,入力!$C$18,NA()))</f>
        <v>1468.2218374180625</v>
      </c>
      <c r="G28" s="49">
        <f>'樹高計算 '!N26</f>
        <v>16.077778351126042</v>
      </c>
      <c r="H28" s="49">
        <f>直径材積計算!L25</f>
        <v>396.69938549541985</v>
      </c>
      <c r="I28" s="49">
        <f>直径材積計算!I25</f>
        <v>20.292156757752551</v>
      </c>
      <c r="J28" s="84">
        <f t="shared" si="0"/>
        <v>0.27019035910338624</v>
      </c>
      <c r="K28" s="84">
        <f>ROUNDDOWN(直径材積計算!X25,2)</f>
        <v>0.81</v>
      </c>
      <c r="L28" s="55">
        <f t="shared" si="1"/>
        <v>0</v>
      </c>
      <c r="M28" s="62" t="e">
        <f>VLOOKUP(E28,入力!$H$38:$I$47,2,FALSE)</f>
        <v>#N/A</v>
      </c>
      <c r="N28" s="62">
        <f t="shared" si="2"/>
        <v>0</v>
      </c>
      <c r="O28" s="49">
        <f>直径材積計算!U25</f>
        <v>0</v>
      </c>
      <c r="P28" s="55">
        <f>直径材積計算!K141</f>
        <v>2068.3816930326702</v>
      </c>
      <c r="Q28" s="204">
        <f>直径材積計算!N25</f>
        <v>1468.2218374180625</v>
      </c>
      <c r="R28" s="49">
        <f>直径材積計算!T25</f>
        <v>396.69938549541985</v>
      </c>
      <c r="S28" s="49">
        <f>直径材積計算!S25</f>
        <v>20.292156757752551</v>
      </c>
      <c r="T28" s="84">
        <f>直径材積計算!Y25</f>
        <v>0.81398305132384063</v>
      </c>
      <c r="V28" s="153">
        <v>33</v>
      </c>
    </row>
    <row r="29" spans="2:22">
      <c r="D29" s="48">
        <v>34</v>
      </c>
      <c r="E29" s="55">
        <f>IF(D29&lt;入力!$C$17,NA(),IF(D29&gt;入力!$H$48,NA(),D29))</f>
        <v>34</v>
      </c>
      <c r="F29" s="55">
        <f>IF(E29&gt;入力!$C$17,IF(Q28&gt;=P28,P29,(F28-L28)*(1-$B$27)),IF(E29=入力!$C$17,入力!$C$18,NA()))</f>
        <v>1468.2218374180625</v>
      </c>
      <c r="G29" s="49">
        <f>'樹高計算 '!N27</f>
        <v>16.397492312078484</v>
      </c>
      <c r="H29" s="49">
        <f>直径材積計算!L26</f>
        <v>412.33986008616057</v>
      </c>
      <c r="I29" s="49">
        <f>直径材積計算!I26</f>
        <v>20.494334212676936</v>
      </c>
      <c r="J29" s="84">
        <f t="shared" si="0"/>
        <v>0.28084302356602986</v>
      </c>
      <c r="K29" s="84">
        <f>ROUNDDOWN(直径材積計算!X26,2)</f>
        <v>0.82</v>
      </c>
      <c r="L29" s="55">
        <f t="shared" si="1"/>
        <v>0</v>
      </c>
      <c r="M29" s="62" t="e">
        <f>VLOOKUP(E29,入力!$H$38:$I$47,2,FALSE)</f>
        <v>#N/A</v>
      </c>
      <c r="N29" s="62">
        <f t="shared" si="2"/>
        <v>0</v>
      </c>
      <c r="O29" s="49">
        <f>直径材積計算!U26</f>
        <v>0</v>
      </c>
      <c r="P29" s="55">
        <f>直径材積計算!K142</f>
        <v>2055.5457530909252</v>
      </c>
      <c r="Q29" s="204">
        <f>直径材積計算!N26</f>
        <v>1468.2218374180625</v>
      </c>
      <c r="R29" s="49">
        <f>直径材積計算!T26</f>
        <v>412.33986008616057</v>
      </c>
      <c r="S29" s="49">
        <f>直径材積計算!S26</f>
        <v>20.494334212676936</v>
      </c>
      <c r="T29" s="84">
        <f>直径材積計算!Y26</f>
        <v>0.8225298030867102</v>
      </c>
      <c r="V29" s="153">
        <v>34</v>
      </c>
    </row>
    <row r="30" spans="2:22">
      <c r="B30" s="20" t="s">
        <v>74</v>
      </c>
      <c r="D30" s="48">
        <v>35</v>
      </c>
      <c r="E30" s="55">
        <f>IF(D30&lt;入力!$C$17,NA(),IF(D30&gt;入力!$H$48,NA(),D30))</f>
        <v>35</v>
      </c>
      <c r="F30" s="55">
        <f>IF(E30&gt;入力!$C$17,IF(Q29&gt;=P29,P30,(F29-L29)*(1-$B$27)),IF(E30=入力!$C$17,入力!$C$18,NA()))</f>
        <v>1468.2218374180625</v>
      </c>
      <c r="G30" s="49">
        <f>'樹高計算 '!N28</f>
        <v>16.71187612803854</v>
      </c>
      <c r="H30" s="49">
        <f>直径材積計算!L27</f>
        <v>427.93958071270151</v>
      </c>
      <c r="I30" s="49">
        <f>直径材積計算!I27</f>
        <v>20.689414992740517</v>
      </c>
      <c r="J30" s="84">
        <f t="shared" si="0"/>
        <v>0.29146793066724408</v>
      </c>
      <c r="K30" s="84">
        <f>ROUNDDOWN(直径材積計算!X27,2)</f>
        <v>0.83</v>
      </c>
      <c r="L30" s="55">
        <f t="shared" si="1"/>
        <v>0</v>
      </c>
      <c r="M30" s="62" t="e">
        <f>VLOOKUP(E30,入力!$H$38:$I$47,2,FALSE)</f>
        <v>#N/A</v>
      </c>
      <c r="N30" s="62">
        <f t="shared" si="2"/>
        <v>0</v>
      </c>
      <c r="O30" s="49">
        <f>直径材積計算!U27</f>
        <v>0</v>
      </c>
      <c r="P30" s="55">
        <f>直径材積計算!K143</f>
        <v>2042.934230031648</v>
      </c>
      <c r="Q30" s="204">
        <f>直径材積計算!N27</f>
        <v>1468.2218374180625</v>
      </c>
      <c r="R30" s="49">
        <f>直径材積計算!T27</f>
        <v>427.93958071270151</v>
      </c>
      <c r="S30" s="49">
        <f>直径材積計算!S27</f>
        <v>20.689414992740517</v>
      </c>
      <c r="T30" s="84">
        <f>直径材積計算!Y27</f>
        <v>0.83072348079705605</v>
      </c>
      <c r="V30" s="153">
        <v>35</v>
      </c>
    </row>
    <row r="31" spans="2:22">
      <c r="B31" s="61">
        <f>L118</f>
        <v>3</v>
      </c>
      <c r="D31" s="48">
        <v>36</v>
      </c>
      <c r="E31" s="55">
        <f>IF(D31&lt;入力!$C$17,NA(),IF(D31&gt;入力!$H$48,NA(),D31))</f>
        <v>36</v>
      </c>
      <c r="F31" s="55">
        <f>IF(E31&gt;入力!$C$17,IF(Q30&gt;=P30,P31,(F30-L30)*(1-$B$27)),IF(E31=入力!$C$17,入力!$C$18,NA()))</f>
        <v>1468.2218374180625</v>
      </c>
      <c r="G31" s="49">
        <f>'樹高計算 '!N29</f>
        <v>17.021023917260301</v>
      </c>
      <c r="H31" s="49">
        <f>直径材積計算!L28</f>
        <v>443.48884230601595</v>
      </c>
      <c r="I31" s="49">
        <f>直径材積計算!I28</f>
        <v>20.877757437871061</v>
      </c>
      <c r="J31" s="84">
        <f t="shared" si="0"/>
        <v>0.30205847032347105</v>
      </c>
      <c r="K31" s="84">
        <f>ROUNDDOWN(直径材積計算!X28,2)</f>
        <v>0.83</v>
      </c>
      <c r="L31" s="55">
        <f t="shared" si="1"/>
        <v>0</v>
      </c>
      <c r="M31" s="62" t="e">
        <f>VLOOKUP(E31,入力!$H$38:$I$47,2,FALSE)</f>
        <v>#N/A</v>
      </c>
      <c r="N31" s="62">
        <f t="shared" si="2"/>
        <v>0</v>
      </c>
      <c r="O31" s="49">
        <f>直径材積計算!U28</f>
        <v>0</v>
      </c>
      <c r="P31" s="55">
        <f>直径材積計算!K144</f>
        <v>2030.5474600239911</v>
      </c>
      <c r="Q31" s="204">
        <f>直径材積計算!N28</f>
        <v>1468.2218374180625</v>
      </c>
      <c r="R31" s="49">
        <f>直径材積計算!T28</f>
        <v>443.48884230601595</v>
      </c>
      <c r="S31" s="49">
        <f>直径材積計算!S28</f>
        <v>20.877757437871061</v>
      </c>
      <c r="T31" s="84">
        <f>直径材積計算!Y28</f>
        <v>0.83858336606409445</v>
      </c>
      <c r="V31" s="153">
        <v>36</v>
      </c>
    </row>
    <row r="32" spans="2:22">
      <c r="B32" s="20" t="s">
        <v>75</v>
      </c>
      <c r="D32" s="48">
        <v>37</v>
      </c>
      <c r="E32" s="55">
        <f>IF(D32&lt;入力!$C$17,NA(),IF(D32&gt;入力!$H$48,NA(),D32))</f>
        <v>37</v>
      </c>
      <c r="F32" s="55">
        <f>IF(E32&gt;入力!$C$17,IF(Q31&gt;=P31,P32,(F31-L31)*(1-$B$27)),IF(E32=入力!$C$17,入力!$C$18,NA()))</f>
        <v>1468.2218374180625</v>
      </c>
      <c r="G32" s="49">
        <f>'樹高計算 '!N30</f>
        <v>17.325027589726368</v>
      </c>
      <c r="H32" s="49">
        <f>直径材積計算!L29</f>
        <v>458.97869078643936</v>
      </c>
      <c r="I32" s="49">
        <f>直径材積計算!I29</f>
        <v>21.059695519688173</v>
      </c>
      <c r="J32" s="84">
        <f t="shared" si="0"/>
        <v>0.31260854394699311</v>
      </c>
      <c r="K32" s="84">
        <f>ROUNDDOWN(直径材積計算!X29,2)</f>
        <v>0.84</v>
      </c>
      <c r="L32" s="55">
        <f t="shared" si="1"/>
        <v>0</v>
      </c>
      <c r="M32" s="62" t="e">
        <f>VLOOKUP(E32,入力!$H$38:$I$47,2,FALSE)</f>
        <v>#N/A</v>
      </c>
      <c r="N32" s="62">
        <f t="shared" si="2"/>
        <v>0</v>
      </c>
      <c r="O32" s="49">
        <f>直径材積計算!U29</f>
        <v>0</v>
      </c>
      <c r="P32" s="55">
        <f>直径材積計算!K145</f>
        <v>2018.3851885466456</v>
      </c>
      <c r="Q32" s="204">
        <f>直径材積計算!N29</f>
        <v>1468.2218374180625</v>
      </c>
      <c r="R32" s="49">
        <f>直径材積計算!T29</f>
        <v>458.97869078643936</v>
      </c>
      <c r="S32" s="49">
        <f>直径材積計算!S29</f>
        <v>21.059695519688173</v>
      </c>
      <c r="T32" s="84">
        <f>直径材積計算!Y29</f>
        <v>0.846127449811794</v>
      </c>
      <c r="V32" s="153">
        <v>37</v>
      </c>
    </row>
    <row r="33" spans="2:23">
      <c r="D33" s="48">
        <v>38</v>
      </c>
      <c r="E33" s="55">
        <f>IF(D33&lt;入力!$C$17,NA(),IF(D33&gt;入力!$H$48,NA(),D33))</f>
        <v>38</v>
      </c>
      <c r="F33" s="55">
        <f>IF(E33&gt;入力!$C$17,IF(Q32&gt;=P32,P33,(F32-L32)*(1-$B$27)),IF(E33=入力!$C$17,入力!$C$18,NA()))</f>
        <v>1468.2218374180625</v>
      </c>
      <c r="G33" s="49">
        <f>'樹高計算 '!N31</f>
        <v>17.623976894713106</v>
      </c>
      <c r="H33" s="49">
        <f>直径材積計算!L30</f>
        <v>474.40086720402758</v>
      </c>
      <c r="I33" s="49">
        <f>直径材積計算!I30</f>
        <v>21.235540866768723</v>
      </c>
      <c r="J33" s="84">
        <f t="shared" si="0"/>
        <v>0.32311252640015486</v>
      </c>
      <c r="K33" s="84">
        <f>ROUNDDOWN(直径材積計算!X30,2)</f>
        <v>0.85</v>
      </c>
      <c r="L33" s="55">
        <f t="shared" si="1"/>
        <v>0</v>
      </c>
      <c r="M33" s="62" t="e">
        <f>VLOOKUP(E33,入力!$H$38:$I$47,2,FALSE)</f>
        <v>#N/A</v>
      </c>
      <c r="N33" s="62">
        <f t="shared" si="2"/>
        <v>0</v>
      </c>
      <c r="O33" s="49">
        <f>直径材積計算!U30</f>
        <v>0</v>
      </c>
      <c r="P33" s="55">
        <f>直径材積計算!K146</f>
        <v>2006.4466492845686</v>
      </c>
      <c r="Q33" s="204">
        <f>直径材積計算!N30</f>
        <v>1468.2218374180625</v>
      </c>
      <c r="R33" s="49">
        <f>直径材積計算!T30</f>
        <v>474.40086720402758</v>
      </c>
      <c r="S33" s="49">
        <f>直径材積計算!S30</f>
        <v>21.235540866768723</v>
      </c>
      <c r="T33" s="84">
        <f>直径材積計算!Y30</f>
        <v>0.85337252959774634</v>
      </c>
      <c r="V33" s="153">
        <v>38</v>
      </c>
    </row>
    <row r="34" spans="2:23">
      <c r="B34" s="20" t="s">
        <v>110</v>
      </c>
      <c r="D34" s="48">
        <v>39</v>
      </c>
      <c r="E34" s="55">
        <f>IF(D34&lt;入力!$C$17,NA(),IF(D34&gt;入力!$H$48,NA(),D34))</f>
        <v>39</v>
      </c>
      <c r="F34" s="55">
        <f>IF(E34&gt;入力!$C$17,IF(Q33&gt;=P33,P34,(F33-L33)*(1-$B$27)),IF(E34=入力!$C$17,入力!$C$18,NA()))</f>
        <v>1468.2218374180625</v>
      </c>
      <c r="G34" s="49">
        <f>'樹高計算 '!N32</f>
        <v>17.917959468627128</v>
      </c>
      <c r="H34" s="49">
        <f>直径材積計算!L31</f>
        <v>489.74775624879317</v>
      </c>
      <c r="I34" s="49">
        <f>直径材積計算!I31</f>
        <v>21.405584594088573</v>
      </c>
      <c r="J34" s="84">
        <f t="shared" si="0"/>
        <v>0.3335652309258918</v>
      </c>
      <c r="K34" s="84">
        <f>ROUNDDOWN(直径材積計算!X31,2)</f>
        <v>0.86</v>
      </c>
      <c r="L34" s="55">
        <f t="shared" si="1"/>
        <v>0</v>
      </c>
      <c r="M34" s="62" t="e">
        <f>VLOOKUP(E34,入力!$H$38:$I$47,2,FALSE)</f>
        <v>#N/A</v>
      </c>
      <c r="N34" s="62">
        <f t="shared" si="2"/>
        <v>0</v>
      </c>
      <c r="O34" s="49">
        <f>直径材積計算!U31</f>
        <v>0</v>
      </c>
      <c r="P34" s="55">
        <f>直径材積計算!K147</f>
        <v>1994.7306339218119</v>
      </c>
      <c r="Q34" s="204">
        <f>直径材積計算!N31</f>
        <v>1468.2218374180625</v>
      </c>
      <c r="R34" s="49">
        <f>直径材積計算!T31</f>
        <v>489.74775624879317</v>
      </c>
      <c r="S34" s="49">
        <f>直径材積計算!S31</f>
        <v>21.405584594088573</v>
      </c>
      <c r="T34" s="84">
        <f>直径材積計算!Y31</f>
        <v>0.86033429930030292</v>
      </c>
      <c r="V34" s="153">
        <v>39</v>
      </c>
      <c r="W34" s="151"/>
    </row>
    <row r="35" spans="2:23">
      <c r="B35" s="61"/>
      <c r="D35" s="48">
        <v>40</v>
      </c>
      <c r="E35" s="55">
        <f>IF(D35&lt;入力!$C$17,NA(),IF(D35&gt;入力!$H$48,NA(),D35))</f>
        <v>40</v>
      </c>
      <c r="F35" s="55">
        <f>IF(E35&gt;入力!$C$17,IF(Q34&gt;=P34,P35,(F34-L34)*(1-$B$27)),IF(E35=入力!$C$17,入力!$C$18,NA()))</f>
        <v>1468.2218374180625</v>
      </c>
      <c r="G35" s="49">
        <f>'樹高計算 '!N33</f>
        <v>18.207060883095494</v>
      </c>
      <c r="H35" s="49">
        <f>直径材積計算!L32</f>
        <v>505.01233879756074</v>
      </c>
      <c r="I35" s="49">
        <f>直径材積計算!I32</f>
        <v>21.570098958025273</v>
      </c>
      <c r="J35" s="84">
        <f t="shared" si="0"/>
        <v>0.34396187682758406</v>
      </c>
      <c r="K35" s="84">
        <f>ROUNDDOWN(直径材積計算!X32,2)</f>
        <v>0.86</v>
      </c>
      <c r="L35" s="55">
        <f t="shared" si="1"/>
        <v>300</v>
      </c>
      <c r="M35" s="62">
        <f>VLOOKUP(E35,入力!$H$38:$I$47,2,FALSE)</f>
        <v>0.2</v>
      </c>
      <c r="N35" s="62">
        <f t="shared" si="2"/>
        <v>0.2</v>
      </c>
      <c r="O35" s="49">
        <f>直径材積計算!U32</f>
        <v>41.899866859789483</v>
      </c>
      <c r="P35" s="55">
        <f>直径材積計算!K148</f>
        <v>1983.235553856463</v>
      </c>
      <c r="Q35" s="204">
        <f>直径材積計算!N32</f>
        <v>1168.2218374180625</v>
      </c>
      <c r="R35" s="49">
        <f>直径材積計算!T32</f>
        <v>463.11247193777126</v>
      </c>
      <c r="S35" s="49">
        <f>直径材積計算!S32</f>
        <v>23.34645375978754</v>
      </c>
      <c r="T35" s="84">
        <f>直径材積計算!Y32</f>
        <v>0.7950918943752705</v>
      </c>
      <c r="V35" s="153">
        <v>40</v>
      </c>
    </row>
    <row r="36" spans="2:23">
      <c r="D36" s="48">
        <v>41</v>
      </c>
      <c r="E36" s="55">
        <f>IF(D36&lt;入力!$C$17,NA(),IF(D36&gt;入力!$H$48,NA(),D36))</f>
        <v>41</v>
      </c>
      <c r="F36" s="55">
        <f>IF(E36&gt;入力!$C$17,IF(Q35&gt;=P35,P36,(F35-L35)*(1-$B$27)),IF(E36=入力!$C$17,入力!$C$18,NA()))</f>
        <v>1168.2218374180625</v>
      </c>
      <c r="G36" s="49">
        <f>'樹高計算 '!N34</f>
        <v>18.491364693287018</v>
      </c>
      <c r="H36" s="49">
        <f>直径材積計算!L33</f>
        <v>477.57007223786013</v>
      </c>
      <c r="I36" s="49">
        <f>直径材積計算!I33</f>
        <v>23.53217058463434</v>
      </c>
      <c r="J36" s="84">
        <f t="shared" si="0"/>
        <v>0.40880084324853777</v>
      </c>
      <c r="K36" s="84">
        <f>ROUNDDOWN(直径材積計算!X33,2)</f>
        <v>0.8</v>
      </c>
      <c r="L36" s="55">
        <f t="shared" si="1"/>
        <v>0</v>
      </c>
      <c r="M36" s="62" t="e">
        <f>VLOOKUP(E36,入力!$H$38:$I$47,2,FALSE)</f>
        <v>#N/A</v>
      </c>
      <c r="N36" s="62">
        <f t="shared" si="2"/>
        <v>0</v>
      </c>
      <c r="O36" s="49">
        <f>直径材積計算!U33</f>
        <v>0</v>
      </c>
      <c r="P36" s="55">
        <f>直径材積計算!K149</f>
        <v>1971.9594947478211</v>
      </c>
      <c r="Q36" s="204">
        <f>直径材積計算!N33</f>
        <v>1168.2218374180625</v>
      </c>
      <c r="R36" s="49">
        <f>直径材積計算!T33</f>
        <v>477.57007223786013</v>
      </c>
      <c r="S36" s="49">
        <f>直径材積計算!S33</f>
        <v>23.53217058463434</v>
      </c>
      <c r="T36" s="84">
        <f>直径材積計算!Y33</f>
        <v>0.80190419023908899</v>
      </c>
      <c r="V36" s="153">
        <v>41</v>
      </c>
    </row>
    <row r="37" spans="2:23">
      <c r="D37" s="48">
        <v>42</v>
      </c>
      <c r="E37" s="55">
        <f>IF(D37&lt;入力!$C$17,NA(),IF(D37&gt;入力!$H$48,NA(),D37))</f>
        <v>42</v>
      </c>
      <c r="F37" s="55">
        <f>IF(E37&gt;入力!$C$17,IF(Q36&gt;=P36,P37,(F36-L36)*(1-$B$27)),IF(E37=入力!$C$17,入力!$C$18,NA()))</f>
        <v>1168.2218374180625</v>
      </c>
      <c r="G37" s="49">
        <f>'樹高計算 '!N35</f>
        <v>18.770952486436215</v>
      </c>
      <c r="H37" s="49">
        <f>直径材積計算!L34</f>
        <v>491.95243478821027</v>
      </c>
      <c r="I37" s="49">
        <f>直径材積計算!I34</f>
        <v>23.712140391548665</v>
      </c>
      <c r="J37" s="84">
        <f t="shared" si="0"/>
        <v>0.42111217153370079</v>
      </c>
      <c r="K37" s="84">
        <f>ROUNDDOWN(直径材積計算!X34,2)</f>
        <v>0.8</v>
      </c>
      <c r="L37" s="55">
        <f t="shared" si="1"/>
        <v>0</v>
      </c>
      <c r="M37" s="62" t="e">
        <f>VLOOKUP(E37,入力!$H$38:$I$47,2,FALSE)</f>
        <v>#N/A</v>
      </c>
      <c r="N37" s="62">
        <f t="shared" si="2"/>
        <v>0</v>
      </c>
      <c r="O37" s="49">
        <f>直径材積計算!U34</f>
        <v>0</v>
      </c>
      <c r="P37" s="55">
        <f>直径材積計算!K150</f>
        <v>1960.9002647029258</v>
      </c>
      <c r="Q37" s="204">
        <f>直径材積計算!N34</f>
        <v>1168.2218374180625</v>
      </c>
      <c r="R37" s="49">
        <f>直径材積計算!T34</f>
        <v>491.95243478821027</v>
      </c>
      <c r="S37" s="49">
        <f>直径材積計算!S34</f>
        <v>23.712140391548665</v>
      </c>
      <c r="T37" s="84">
        <f>直径材積計算!Y34</f>
        <v>0.80847496955283182</v>
      </c>
      <c r="V37" s="153">
        <v>42</v>
      </c>
    </row>
    <row r="38" spans="2:23">
      <c r="D38" s="48">
        <v>43</v>
      </c>
      <c r="E38" s="55">
        <f>IF(D38&lt;入力!$C$17,NA(),IF(D38&gt;入力!$H$48,NA(),D38))</f>
        <v>43</v>
      </c>
      <c r="F38" s="55">
        <f>IF(E38&gt;入力!$C$17,IF(Q37&gt;=P37,P38,(F37-L37)*(1-$B$27)),IF(E38=入力!$C$17,入力!$C$18,NA()))</f>
        <v>1168.2218374180625</v>
      </c>
      <c r="G38" s="49">
        <f>'樹高計算 '!N36</f>
        <v>19.045903930536912</v>
      </c>
      <c r="H38" s="49">
        <f>直径材積計算!L35</f>
        <v>506.25350404752442</v>
      </c>
      <c r="I38" s="49">
        <f>直径材積計算!I35</f>
        <v>23.886610136278343</v>
      </c>
      <c r="J38" s="84">
        <f t="shared" si="0"/>
        <v>0.43335391261510497</v>
      </c>
      <c r="K38" s="84">
        <f>ROUNDDOWN(直径材積計算!X35,2)</f>
        <v>0.81</v>
      </c>
      <c r="L38" s="55">
        <f t="shared" si="1"/>
        <v>0</v>
      </c>
      <c r="M38" s="62" t="e">
        <f>VLOOKUP(E38,入力!$H$38:$I$47,2,FALSE)</f>
        <v>#N/A</v>
      </c>
      <c r="N38" s="62">
        <f t="shared" si="2"/>
        <v>0</v>
      </c>
      <c r="O38" s="49">
        <f>直径材積計算!U35</f>
        <v>0</v>
      </c>
      <c r="P38" s="55">
        <f>直径材積計算!K151</f>
        <v>1950.055436818084</v>
      </c>
      <c r="Q38" s="204">
        <f>直径材積計算!N35</f>
        <v>1168.2218374180625</v>
      </c>
      <c r="R38" s="49">
        <f>直径材積計算!T35</f>
        <v>506.25350404752442</v>
      </c>
      <c r="S38" s="49">
        <f>直径材積計算!S35</f>
        <v>23.886610136278343</v>
      </c>
      <c r="T38" s="84">
        <f>直径材積計算!Y35</f>
        <v>0.8148154085531526</v>
      </c>
      <c r="V38" s="153">
        <v>43</v>
      </c>
    </row>
    <row r="39" spans="2:23">
      <c r="D39" s="48">
        <v>44</v>
      </c>
      <c r="E39" s="55">
        <f>IF(D39&lt;入力!$C$17,NA(),IF(D39&gt;入力!$H$48,NA(),D39))</f>
        <v>44</v>
      </c>
      <c r="F39" s="55">
        <f>IF(E39&gt;入力!$C$17,IF(Q38&gt;=P38,P39,(F38-L38)*(1-$B$27)),IF(E39=入力!$C$17,入力!$C$18,NA()))</f>
        <v>1168.2218374180625</v>
      </c>
      <c r="G39" s="49">
        <f>'樹高計算 '!N37</f>
        <v>19.316296823166965</v>
      </c>
      <c r="H39" s="49">
        <f>直径材積計算!L36</f>
        <v>520.46767717454259</v>
      </c>
      <c r="I39" s="49">
        <f>直径材積計算!I36</f>
        <v>24.055812375190431</v>
      </c>
      <c r="J39" s="84">
        <f t="shared" si="0"/>
        <v>0.44552127045052564</v>
      </c>
      <c r="K39" s="84">
        <f>ROUNDDOWN(直径材積計算!X36,2)</f>
        <v>0.82</v>
      </c>
      <c r="L39" s="55">
        <f t="shared" ref="L39:L70" si="3">ROUNDUP(F39*N39,-1)</f>
        <v>0</v>
      </c>
      <c r="M39" s="62" t="e">
        <f>VLOOKUP(E39,入力!$H$38:$I$47,2,FALSE)</f>
        <v>#N/A</v>
      </c>
      <c r="N39" s="62">
        <f t="shared" si="2"/>
        <v>0</v>
      </c>
      <c r="O39" s="49">
        <f>直径材積計算!U36</f>
        <v>0</v>
      </c>
      <c r="P39" s="55">
        <f>直径材積計算!K152</f>
        <v>1939.4223867100238</v>
      </c>
      <c r="Q39" s="204">
        <f>直径材積計算!N36</f>
        <v>1168.2218374180625</v>
      </c>
      <c r="R39" s="49">
        <f>直径材積計算!T36</f>
        <v>520.46767717454259</v>
      </c>
      <c r="S39" s="49">
        <f>直径材積計算!S36</f>
        <v>24.055812375190431</v>
      </c>
      <c r="T39" s="84">
        <f>直径材積計算!Y36</f>
        <v>0.82093604150225286</v>
      </c>
      <c r="V39" s="153">
        <v>44</v>
      </c>
    </row>
    <row r="40" spans="2:23">
      <c r="D40" s="48">
        <v>45</v>
      </c>
      <c r="E40" s="55">
        <f>IF(D40&lt;入力!$C$17,NA(),IF(D40&gt;入力!$H$48,NA(),D40))</f>
        <v>45</v>
      </c>
      <c r="F40" s="55">
        <f>IF(E40&gt;入力!$C$17,IF(Q39&gt;=P39,P40,(F39-L39)*(1-$B$27)),IF(E40=入力!$C$17,入力!$C$18,NA()))</f>
        <v>1168.2218374180625</v>
      </c>
      <c r="G40" s="49">
        <f>'樹高計算 '!N38</f>
        <v>19.582207140401316</v>
      </c>
      <c r="H40" s="49">
        <f>直径材積計算!L37</f>
        <v>534.5897735514892</v>
      </c>
      <c r="I40" s="49">
        <f>直径材積計算!I37</f>
        <v>24.219966295418821</v>
      </c>
      <c r="J40" s="84">
        <f t="shared" si="0"/>
        <v>0.45760981042180238</v>
      </c>
      <c r="K40" s="84">
        <f>ROUNDDOWN(直径材積計算!X37,2)</f>
        <v>0.82</v>
      </c>
      <c r="L40" s="55">
        <f t="shared" si="3"/>
        <v>0</v>
      </c>
      <c r="M40" s="62" t="e">
        <f>VLOOKUP(E40,入力!$H$38:$I$47,2,FALSE)</f>
        <v>#N/A</v>
      </c>
      <c r="N40" s="62">
        <f t="shared" si="2"/>
        <v>0</v>
      </c>
      <c r="O40" s="49">
        <f>直径材積計算!U37</f>
        <v>0</v>
      </c>
      <c r="P40" s="55">
        <f>直径材積計算!K153</f>
        <v>1928.9983255994543</v>
      </c>
      <c r="Q40" s="204">
        <f>直径材積計算!N37</f>
        <v>1168.2218374180625</v>
      </c>
      <c r="R40" s="49">
        <f>直径材積計算!T37</f>
        <v>534.5897735514892</v>
      </c>
      <c r="S40" s="49">
        <f>直径材積計算!S37</f>
        <v>24.219966295418821</v>
      </c>
      <c r="T40" s="84">
        <f>直径材積計算!Y37</f>
        <v>0.82684680260094723</v>
      </c>
      <c r="V40" s="153">
        <v>45</v>
      </c>
    </row>
    <row r="41" spans="2:23">
      <c r="D41" s="48">
        <v>46</v>
      </c>
      <c r="E41" s="55">
        <f>IF(D41&lt;入力!$C$17,NA(),IF(D41&gt;入力!$H$48,NA(),D41))</f>
        <v>46</v>
      </c>
      <c r="F41" s="55">
        <f>IF(E41&gt;入力!$C$17,IF(Q40&gt;=P40,P41,(F40-L40)*(1-$B$27)),IF(E41=入力!$C$17,入力!$C$18,NA()))</f>
        <v>1168.2218374180625</v>
      </c>
      <c r="G41" s="49">
        <f>'樹高計算 '!N39</f>
        <v>19.843709085765784</v>
      </c>
      <c r="H41" s="49">
        <f>直径材積計算!L38</f>
        <v>548.61500650882363</v>
      </c>
      <c r="I41" s="49">
        <f>直径材積計算!I38</f>
        <v>24.379278659499718</v>
      </c>
      <c r="J41" s="84">
        <f t="shared" si="0"/>
        <v>0.46961543513117454</v>
      </c>
      <c r="K41" s="84">
        <f>ROUNDDOWN(直径材積計算!X38,2)</f>
        <v>0.83</v>
      </c>
      <c r="L41" s="55">
        <f t="shared" si="3"/>
        <v>0</v>
      </c>
      <c r="M41" s="62" t="e">
        <f>VLOOKUP(E41,入力!$H$38:$I$47,2,FALSE)</f>
        <v>#N/A</v>
      </c>
      <c r="N41" s="62">
        <f t="shared" si="2"/>
        <v>0</v>
      </c>
      <c r="O41" s="49">
        <f>直径材積計算!U38</f>
        <v>0</v>
      </c>
      <c r="P41" s="55">
        <f>直径材積計算!K154</f>
        <v>1918.7803294462822</v>
      </c>
      <c r="Q41" s="204">
        <f>直径材積計算!N38</f>
        <v>1168.2218374180625</v>
      </c>
      <c r="R41" s="49">
        <f>直径材積計算!T38</f>
        <v>548.61500650882363</v>
      </c>
      <c r="S41" s="49">
        <f>直径材積計算!S38</f>
        <v>24.379278659499718</v>
      </c>
      <c r="T41" s="84">
        <f>直径材積計算!Y38</f>
        <v>0.83255706503613469</v>
      </c>
      <c r="V41" s="153">
        <v>46</v>
      </c>
    </row>
    <row r="42" spans="2:23">
      <c r="D42" s="48">
        <v>47</v>
      </c>
      <c r="E42" s="55">
        <f>IF(D42&lt;入力!$C$17,NA(),IF(D42&gt;入力!$H$48,NA(),D42))</f>
        <v>47</v>
      </c>
      <c r="F42" s="55">
        <f>IF(E42&gt;入力!$C$17,IF(Q41&gt;=P41,P42,(F41-L41)*(1-$B$27)),IF(E42=入力!$C$17,入力!$C$18,NA()))</f>
        <v>1168.2218374180625</v>
      </c>
      <c r="G42" s="49">
        <f>'樹高計算 '!N40</f>
        <v>20.100875139180143</v>
      </c>
      <c r="H42" s="49">
        <f>直径材積計算!L39</f>
        <v>562.53895710002121</v>
      </c>
      <c r="I42" s="49">
        <f>直径材積計算!I39</f>
        <v>24.533944672564129</v>
      </c>
      <c r="J42" s="84">
        <f t="shared" si="0"/>
        <v>0.48153436195244631</v>
      </c>
      <c r="K42" s="84">
        <f>ROUNDDOWN(直径材積計算!X39,2)</f>
        <v>0.83</v>
      </c>
      <c r="L42" s="55">
        <f t="shared" si="3"/>
        <v>0</v>
      </c>
      <c r="M42" s="62" t="e">
        <f>VLOOKUP(E42,入力!$H$38:$I$47,2,FALSE)</f>
        <v>#N/A</v>
      </c>
      <c r="N42" s="62">
        <f t="shared" si="2"/>
        <v>0</v>
      </c>
      <c r="O42" s="49">
        <f>直径材積計算!U39</f>
        <v>0</v>
      </c>
      <c r="P42" s="55">
        <f>直径材積計算!K155</f>
        <v>1908.765364579441</v>
      </c>
      <c r="Q42" s="204">
        <f>直径材積計算!N39</f>
        <v>1168.2218374180625</v>
      </c>
      <c r="R42" s="49">
        <f>直径材積計算!T39</f>
        <v>562.53895710002121</v>
      </c>
      <c r="S42" s="49">
        <f>直径材積計算!S39</f>
        <v>24.533944672564129</v>
      </c>
      <c r="T42" s="84">
        <f>直径材積計算!Y39</f>
        <v>0.83807567734366162</v>
      </c>
      <c r="V42" s="153">
        <v>47</v>
      </c>
    </row>
    <row r="43" spans="2:23">
      <c r="D43" s="48">
        <v>48</v>
      </c>
      <c r="E43" s="55">
        <f>IF(D43&lt;入力!$C$17,NA(),IF(D43&gt;入力!$H$48,NA(),D43))</f>
        <v>48</v>
      </c>
      <c r="F43" s="55">
        <f>IF(E43&gt;入力!$C$17,IF(Q42&gt;=P42,P43,(F42-L42)*(1-$B$27)),IF(E43=入力!$C$17,入力!$C$18,NA()))</f>
        <v>1168.2218374180625</v>
      </c>
      <c r="G43" s="49">
        <f>'樹高計算 '!N41</f>
        <v>20.353776105835145</v>
      </c>
      <c r="H43" s="49">
        <f>直径材積計算!L40</f>
        <v>576.35754978387433</v>
      </c>
      <c r="I43" s="49">
        <f>直径材積計算!I40</f>
        <v>24.684148779311776</v>
      </c>
      <c r="J43" s="84">
        <f t="shared" si="0"/>
        <v>0.49336310221499285</v>
      </c>
      <c r="K43" s="84">
        <f>ROUNDDOWN(直径材積計算!X40,2)</f>
        <v>0.84</v>
      </c>
      <c r="L43" s="55">
        <f t="shared" si="3"/>
        <v>0</v>
      </c>
      <c r="M43" s="62" t="e">
        <f>VLOOKUP(E43,入力!$H$38:$I$47,2,FALSE)</f>
        <v>#N/A</v>
      </c>
      <c r="N43" s="62">
        <f t="shared" si="2"/>
        <v>0</v>
      </c>
      <c r="O43" s="49">
        <f>直径材積計算!U40</f>
        <v>0</v>
      </c>
      <c r="P43" s="55">
        <f>直径材積計算!K156</f>
        <v>1898.9503102145168</v>
      </c>
      <c r="Q43" s="204">
        <f>直径材積計算!N40</f>
        <v>1168.2218374180625</v>
      </c>
      <c r="R43" s="49">
        <f>直径材積計算!T40</f>
        <v>576.35754978387433</v>
      </c>
      <c r="S43" s="49">
        <f>直径材積計算!S40</f>
        <v>24.684148779311776</v>
      </c>
      <c r="T43" s="84">
        <f>直径材積計算!Y40</f>
        <v>0.84341099726188939</v>
      </c>
      <c r="V43" s="153">
        <v>48</v>
      </c>
    </row>
    <row r="44" spans="2:23">
      <c r="D44" s="48">
        <v>49</v>
      </c>
      <c r="E44" s="55">
        <f>IF(D44&lt;入力!$C$17,NA(),IF(D44&gt;入力!$H$48,NA(),D44))</f>
        <v>49</v>
      </c>
      <c r="F44" s="55">
        <f>IF(E44&gt;入力!$C$17,IF(Q43&gt;=P43,P44,(F43-L43)*(1-$B$27)),IF(E44=入力!$C$17,入力!$C$18,NA()))</f>
        <v>1168.2218374180625</v>
      </c>
      <c r="G44" s="49">
        <f>'樹高計算 '!N42</f>
        <v>20.602481164944855</v>
      </c>
      <c r="H44" s="49">
        <f>直径材積計算!L41</f>
        <v>590.0670298803758</v>
      </c>
      <c r="I44" s="49">
        <f>直径材積計算!I41</f>
        <v>24.830065397241981</v>
      </c>
      <c r="J44" s="84">
        <f t="shared" si="0"/>
        <v>0.50509844190595543</v>
      </c>
      <c r="K44" s="84">
        <f>ROUNDDOWN(直径材積計算!X41,2)</f>
        <v>0.84</v>
      </c>
      <c r="L44" s="55">
        <f t="shared" si="3"/>
        <v>0</v>
      </c>
      <c r="M44" s="62" t="e">
        <f>VLOOKUP(E44,入力!$H$38:$I$47,2,FALSE)</f>
        <v>#N/A</v>
      </c>
      <c r="N44" s="62">
        <f t="shared" si="2"/>
        <v>0</v>
      </c>
      <c r="O44" s="49">
        <f>直径材積計算!U41</f>
        <v>0</v>
      </c>
      <c r="P44" s="55">
        <f>直径材積計算!K157</f>
        <v>1889.3319782082906</v>
      </c>
      <c r="Q44" s="204">
        <f>直径材積計算!N41</f>
        <v>1168.2218374180625</v>
      </c>
      <c r="R44" s="49">
        <f>直径材積計算!T41</f>
        <v>590.0670298803758</v>
      </c>
      <c r="S44" s="49">
        <f>直径材積計算!S41</f>
        <v>24.830065397241981</v>
      </c>
      <c r="T44" s="84">
        <f>直径材積計算!Y41</f>
        <v>0.84857092324414829</v>
      </c>
      <c r="V44" s="153">
        <v>49</v>
      </c>
    </row>
    <row r="45" spans="2:23">
      <c r="D45" s="48">
        <v>50</v>
      </c>
      <c r="E45" s="55">
        <f>IF(D45&lt;入力!$C$17,NA(),IF(D45&gt;入力!$H$48,NA(),D45))</f>
        <v>50</v>
      </c>
      <c r="F45" s="55">
        <f>IF(E45&gt;入力!$C$17,IF(Q44&gt;=P44,P45,(F44-L44)*(1-$B$27)),IF(E45=入力!$C$17,入力!$C$18,NA()))</f>
        <v>1168.2218374180625</v>
      </c>
      <c r="G45" s="49">
        <f>'樹高計算 '!N43</f>
        <v>20.847057918312622</v>
      </c>
      <c r="H45" s="49">
        <f>直径材積計算!L42</f>
        <v>603.66394267455814</v>
      </c>
      <c r="I45" s="49">
        <f>直径材積計算!I42</f>
        <v>24.971859591952061</v>
      </c>
      <c r="J45" s="84">
        <f t="shared" si="0"/>
        <v>0.51673742378309062</v>
      </c>
      <c r="K45" s="84">
        <f>ROUNDDOWN(直径材積計算!X42,2)</f>
        <v>0.85</v>
      </c>
      <c r="L45" s="55">
        <f t="shared" si="3"/>
        <v>0</v>
      </c>
      <c r="M45" s="62" t="e">
        <f>VLOOKUP(E45,入力!$H$38:$I$47,2,FALSE)</f>
        <v>#N/A</v>
      </c>
      <c r="N45" s="62">
        <f t="shared" si="2"/>
        <v>0</v>
      </c>
      <c r="O45" s="49">
        <f>直径材積計算!U42</f>
        <v>0</v>
      </c>
      <c r="P45" s="55">
        <f>直径材積計算!K158</f>
        <v>1879.9071303603071</v>
      </c>
      <c r="Q45" s="204">
        <f>直径材積計算!N42</f>
        <v>1168.2218374180625</v>
      </c>
      <c r="R45" s="49">
        <f>直径材積計算!T42</f>
        <v>603.66394267455814</v>
      </c>
      <c r="S45" s="49">
        <f>直径材積計算!S42</f>
        <v>24.971859591952061</v>
      </c>
      <c r="T45" s="84">
        <f>直径材積計算!Y42</f>
        <v>0.85356292379018306</v>
      </c>
      <c r="V45" s="153">
        <v>50</v>
      </c>
    </row>
    <row r="46" spans="2:23">
      <c r="D46" s="48">
        <v>51</v>
      </c>
      <c r="E46" s="55">
        <f>IF(D46&lt;入力!$C$17,NA(),IF(D46&gt;入力!$H$48,NA(),D46))</f>
        <v>51</v>
      </c>
      <c r="F46" s="55">
        <f>IF(E46&gt;入力!$C$17,IF(Q45&gt;=P45,P46,(F45-L45)*(1-$B$27)),IF(E46=入力!$C$17,入力!$C$18,NA()))</f>
        <v>1168.2218374180625</v>
      </c>
      <c r="G46" s="49">
        <f>'樹高計算 '!N44</f>
        <v>21.087572438646717</v>
      </c>
      <c r="H46" s="49">
        <f>直径材積計算!L43</f>
        <v>617.14511405063104</v>
      </c>
      <c r="I46" s="49">
        <f>直径材積計算!I43</f>
        <v>25.109687699722716</v>
      </c>
      <c r="J46" s="84">
        <f t="shared" si="0"/>
        <v>0.52827733079755645</v>
      </c>
      <c r="K46" s="84">
        <f>ROUNDDOWN(直径材積計算!X43,2)</f>
        <v>0.85</v>
      </c>
      <c r="L46" s="55">
        <f t="shared" si="3"/>
        <v>0</v>
      </c>
      <c r="M46" s="62" t="e">
        <f>VLOOKUP(E46,入力!$H$38:$I$47,2,FALSE)</f>
        <v>#N/A</v>
      </c>
      <c r="N46" s="62">
        <f t="shared" si="2"/>
        <v>0</v>
      </c>
      <c r="O46" s="49">
        <f>直径材積計算!U43</f>
        <v>0</v>
      </c>
      <c r="P46" s="55">
        <f>直径材積計算!K159</f>
        <v>1870.6724935370544</v>
      </c>
      <c r="Q46" s="204">
        <f>直径材積計算!N43</f>
        <v>1168.2218374180625</v>
      </c>
      <c r="R46" s="49">
        <f>直径材積計算!T43</f>
        <v>617.14511405063104</v>
      </c>
      <c r="S46" s="49">
        <f>直径材積計算!S43</f>
        <v>25.109687699722716</v>
      </c>
      <c r="T46" s="84">
        <f>直径材積計算!Y43</f>
        <v>0.85839406474812752</v>
      </c>
      <c r="V46" s="153">
        <v>51</v>
      </c>
    </row>
    <row r="47" spans="2:23">
      <c r="D47" s="48">
        <v>52</v>
      </c>
      <c r="E47" s="55">
        <f>IF(D47&lt;入力!$C$17,NA(),IF(D47&gt;入力!$H$48,NA(),D47))</f>
        <v>52</v>
      </c>
      <c r="F47" s="55">
        <f>IF(E47&gt;入力!$C$17,IF(Q46&gt;=P46,P47,(F46-L46)*(1-$B$27)),IF(E47=入力!$C$17,入力!$C$18,NA()))</f>
        <v>1168.2218374180625</v>
      </c>
      <c r="G47" s="49">
        <f>'樹高計算 '!N45</f>
        <v>21.324089317559388</v>
      </c>
      <c r="H47" s="49">
        <f>直径材積計算!L44</f>
        <v>630.50763254631204</v>
      </c>
      <c r="I47" s="49">
        <f>直径材積計算!I44</f>
        <v>25.243697902083529</v>
      </c>
      <c r="J47" s="84">
        <f t="shared" si="0"/>
        <v>0.5397156707323878</v>
      </c>
      <c r="K47" s="84">
        <f>ROUNDDOWN(直径材積計算!X44,2)</f>
        <v>0.86</v>
      </c>
      <c r="L47" s="55">
        <f t="shared" si="3"/>
        <v>0</v>
      </c>
      <c r="M47" s="62" t="e">
        <f>VLOOKUP(E47,入力!$H$38:$I$47,2,FALSE)</f>
        <v>#N/A</v>
      </c>
      <c r="N47" s="62">
        <f t="shared" si="2"/>
        <v>0</v>
      </c>
      <c r="O47" s="49">
        <f>直径材積計算!U44</f>
        <v>0</v>
      </c>
      <c r="P47" s="55">
        <f>直径材積計算!K160</f>
        <v>1861.6247728637541</v>
      </c>
      <c r="Q47" s="204">
        <f>直径材積計算!N44</f>
        <v>1168.2218374180625</v>
      </c>
      <c r="R47" s="49">
        <f>直径材積計算!T44</f>
        <v>630.50763254631204</v>
      </c>
      <c r="S47" s="49">
        <f>直径材積計算!S44</f>
        <v>25.243697902083529</v>
      </c>
      <c r="T47" s="84">
        <f>直径材積計算!Y44</f>
        <v>0.86307103472971114</v>
      </c>
      <c r="V47" s="153">
        <v>52</v>
      </c>
    </row>
    <row r="48" spans="2:23">
      <c r="D48" s="48">
        <v>53</v>
      </c>
      <c r="E48" s="55">
        <f>IF(D48&lt;入力!$C$17,NA(),IF(D48&gt;入力!$H$48,NA(),D48))</f>
        <v>53</v>
      </c>
      <c r="F48" s="55">
        <f>IF(E48&gt;入力!$C$17,IF(Q47&gt;=P47,P48,(F47-L47)*(1-$B$27)),IF(E48=入力!$C$17,入力!$C$18,NA()))</f>
        <v>1168.2218374180625</v>
      </c>
      <c r="G48" s="49">
        <f>'樹高計算 '!N46</f>
        <v>21.556671713181789</v>
      </c>
      <c r="H48" s="49">
        <f>直径材積計算!L45</f>
        <v>643.74883272445038</v>
      </c>
      <c r="I48" s="49">
        <f>直径材積計算!I45</f>
        <v>25.374030756584009</v>
      </c>
      <c r="J48" s="84">
        <f t="shared" si="0"/>
        <v>0.5510501619685757</v>
      </c>
      <c r="K48" s="84">
        <f>ROUNDDOWN(直径材積計算!X45,2)</f>
        <v>0.86</v>
      </c>
      <c r="L48" s="55">
        <f t="shared" si="3"/>
        <v>0</v>
      </c>
      <c r="M48" s="62" t="e">
        <f>VLOOKUP(E48,入力!$H$38:$I$47,2,FALSE)</f>
        <v>#N/A</v>
      </c>
      <c r="N48" s="62">
        <f t="shared" si="2"/>
        <v>0</v>
      </c>
      <c r="O48" s="49">
        <f>直径材積計算!U45</f>
        <v>0</v>
      </c>
      <c r="P48" s="55">
        <f>直径材積計算!K161</f>
        <v>1852.76066320166</v>
      </c>
      <c r="Q48" s="204">
        <f>直径材積計算!N45</f>
        <v>1168.2218374180625</v>
      </c>
      <c r="R48" s="49">
        <f>直径材積計算!T45</f>
        <v>643.74883272445038</v>
      </c>
      <c r="S48" s="49">
        <f>直径材積計算!S45</f>
        <v>25.374030756584009</v>
      </c>
      <c r="T48" s="84">
        <f>直径材積計算!Y45</f>
        <v>0.86760016877260104</v>
      </c>
      <c r="V48" s="153">
        <v>53</v>
      </c>
    </row>
    <row r="49" spans="4:22">
      <c r="D49" s="48">
        <v>54</v>
      </c>
      <c r="E49" s="55">
        <f>IF(D49&lt;入力!$C$17,NA(),IF(D49&gt;入力!$H$48,NA(),D49))</f>
        <v>54</v>
      </c>
      <c r="F49" s="55">
        <f>IF(E49&gt;入力!$C$17,IF(Q48&gt;=P48,P49,(F48-L48)*(1-$B$27)),IF(E49=入力!$C$17,入力!$C$18,NA()))</f>
        <v>1168.2218374180625</v>
      </c>
      <c r="G49" s="49">
        <f>'樹高計算 '!N47</f>
        <v>21.785381397326137</v>
      </c>
      <c r="H49" s="49">
        <f>直径材積計算!L46</f>
        <v>656.8662797657845</v>
      </c>
      <c r="I49" s="49">
        <f>直径材積計算!I46</f>
        <v>25.500819687577351</v>
      </c>
      <c r="J49" s="84">
        <f t="shared" si="0"/>
        <v>0.56227872029644044</v>
      </c>
      <c r="K49" s="84">
        <f>ROUNDDOWN(直径材積計算!X46,2)</f>
        <v>0.87</v>
      </c>
      <c r="L49" s="55">
        <f t="shared" si="3"/>
        <v>0</v>
      </c>
      <c r="M49" s="62" t="e">
        <f>VLOOKUP(E49,入力!$H$38:$I$47,2,FALSE)</f>
        <v>#N/A</v>
      </c>
      <c r="N49" s="62">
        <f t="shared" si="2"/>
        <v>0</v>
      </c>
      <c r="O49" s="49">
        <f>直径材積計算!U46</f>
        <v>0</v>
      </c>
      <c r="P49" s="55">
        <f>直径材積計算!K162</f>
        <v>1844.0768591047379</v>
      </c>
      <c r="Q49" s="204">
        <f>直径材積計算!N46</f>
        <v>1168.2218374180625</v>
      </c>
      <c r="R49" s="49">
        <f>直径材積計算!T46</f>
        <v>656.8662797657845</v>
      </c>
      <c r="S49" s="49">
        <f>直径材積計算!S46</f>
        <v>25.500819687577351</v>
      </c>
      <c r="T49" s="84">
        <f>直径材積計算!Y46</f>
        <v>0.87198747037510638</v>
      </c>
      <c r="V49" s="153">
        <v>54</v>
      </c>
    </row>
    <row r="50" spans="4:22">
      <c r="D50" s="48">
        <v>55</v>
      </c>
      <c r="E50" s="55">
        <f>IF(D50&lt;入力!$C$17,NA(),IF(D50&gt;入力!$H$48,NA(),D50))</f>
        <v>55</v>
      </c>
      <c r="F50" s="55">
        <f>IF(E50&gt;入力!$C$17,IF(Q49&gt;=P49,P50,(F49-L49)*(1-$B$27)),IF(E50=入力!$C$17,入力!$C$18,NA()))</f>
        <v>1168.2218374180625</v>
      </c>
      <c r="G50" s="49">
        <f>'樹高計算 '!N48</f>
        <v>22.01027880212586</v>
      </c>
      <c r="H50" s="49">
        <f>直径材積計算!L47</f>
        <v>669.85775519306276</v>
      </c>
      <c r="I50" s="49">
        <f>直径材積計算!I47</f>
        <v>25.624191440452325</v>
      </c>
      <c r="J50" s="84">
        <f t="shared" si="0"/>
        <v>0.57339944669545329</v>
      </c>
      <c r="K50" s="84">
        <f>ROUNDDOWN(直径材積計算!X47,2)</f>
        <v>0.87</v>
      </c>
      <c r="L50" s="55">
        <f t="shared" si="3"/>
        <v>240</v>
      </c>
      <c r="M50" s="62">
        <f>VLOOKUP(E50,入力!$H$38:$I$47,2,FALSE)</f>
        <v>0.2</v>
      </c>
      <c r="N50" s="62">
        <f t="shared" si="2"/>
        <v>0.2</v>
      </c>
      <c r="O50" s="49">
        <f>直径材積計算!U47</f>
        <v>54.922824242744696</v>
      </c>
      <c r="P50" s="55">
        <f>直径材積計算!K163</f>
        <v>1835.5700634282907</v>
      </c>
      <c r="Q50" s="204">
        <f>直径材積計算!N47</f>
        <v>928.22183741806248</v>
      </c>
      <c r="R50" s="49">
        <f>直径材積計算!T47</f>
        <v>614.93493095031806</v>
      </c>
      <c r="S50" s="49">
        <f>直径材積計算!S47</f>
        <v>27.7483366410695</v>
      </c>
      <c r="T50" s="84">
        <f>直径材積計算!Y47</f>
        <v>0.80439427400817853</v>
      </c>
      <c r="V50" s="153">
        <v>55</v>
      </c>
    </row>
    <row r="51" spans="4:22">
      <c r="D51" s="48">
        <v>56</v>
      </c>
      <c r="E51" s="55">
        <f>IF(D51&lt;入力!$C$17,NA(),IF(D51&gt;入力!$H$48,NA(),D51))</f>
        <v>56</v>
      </c>
      <c r="F51" s="55">
        <f>IF(E51&gt;入力!$C$17,IF(Q50&gt;=P50,P51,(F50-L50)*(1-$B$27)),IF(E51=入力!$C$17,入力!$C$18,NA()))</f>
        <v>928.22183741806248</v>
      </c>
      <c r="G51" s="49">
        <f>'樹高計算 '!N49</f>
        <v>22.231423066084648</v>
      </c>
      <c r="H51" s="49">
        <f>直径材積計算!L48</f>
        <v>627.20195249777566</v>
      </c>
      <c r="I51" s="49">
        <f>直径材積計算!I48</f>
        <v>27.888569524247181</v>
      </c>
      <c r="J51" s="84">
        <f t="shared" si="0"/>
        <v>0.67570264694741256</v>
      </c>
      <c r="K51" s="84">
        <f>ROUNDDOWN(直径材積計算!X48,2)</f>
        <v>0.8</v>
      </c>
      <c r="L51" s="55">
        <f t="shared" si="3"/>
        <v>0</v>
      </c>
      <c r="M51" s="62" t="e">
        <f>VLOOKUP(E51,入力!$H$38:$I$47,2,FALSE)</f>
        <v>#N/A</v>
      </c>
      <c r="N51" s="62">
        <f t="shared" si="2"/>
        <v>0</v>
      </c>
      <c r="O51" s="49">
        <f>直径材積計算!U48</f>
        <v>0</v>
      </c>
      <c r="P51" s="55">
        <f>直径材積計算!K164</f>
        <v>1827.2369947431744</v>
      </c>
      <c r="Q51" s="204">
        <f>直径材積計算!N48</f>
        <v>928.22183741806248</v>
      </c>
      <c r="R51" s="49">
        <f>直径材積計算!T48</f>
        <v>627.20195249777566</v>
      </c>
      <c r="S51" s="49">
        <f>直径材積計算!S48</f>
        <v>27.888569524247181</v>
      </c>
      <c r="T51" s="84">
        <f>直径材積計算!Y48</f>
        <v>0.80876774070768742</v>
      </c>
      <c r="V51" s="153">
        <v>56</v>
      </c>
    </row>
    <row r="52" spans="4:22">
      <c r="D52" s="48">
        <v>57</v>
      </c>
      <c r="E52" s="55">
        <f>IF(D52&lt;入力!$C$17,NA(),IF(D52&gt;入力!$H$48,NA(),D52))</f>
        <v>57</v>
      </c>
      <c r="F52" s="55">
        <f>IF(E52&gt;入力!$C$17,IF(Q51&gt;=P51,P52,(F51-L51)*(1-$B$27)),IF(E52=入力!$C$17,入力!$C$18,NA()))</f>
        <v>928.22183741806248</v>
      </c>
      <c r="G52" s="49">
        <f>'樹高計算 '!N50</f>
        <v>22.448872079465712</v>
      </c>
      <c r="H52" s="49">
        <f>直径材積計算!L49</f>
        <v>639.35332151273576</v>
      </c>
      <c r="I52" s="49">
        <f>直径材積計算!I49</f>
        <v>28.025146580019907</v>
      </c>
      <c r="J52" s="84">
        <f t="shared" si="0"/>
        <v>0.6887936651987826</v>
      </c>
      <c r="K52" s="84">
        <f>ROUNDDOWN(直径材積計算!X49,2)</f>
        <v>0.81</v>
      </c>
      <c r="L52" s="55">
        <f t="shared" si="3"/>
        <v>0</v>
      </c>
      <c r="M52" s="62" t="e">
        <f>VLOOKUP(E52,入力!$H$38:$I$47,2,FALSE)</f>
        <v>#N/A</v>
      </c>
      <c r="N52" s="62">
        <f t="shared" si="2"/>
        <v>0</v>
      </c>
      <c r="O52" s="49">
        <f>直径材積計算!U49</f>
        <v>0</v>
      </c>
      <c r="P52" s="55">
        <f>直径材積計算!K165</f>
        <v>1819.0743936924644</v>
      </c>
      <c r="Q52" s="204">
        <f>直径材積計算!N49</f>
        <v>928.22183741806248</v>
      </c>
      <c r="R52" s="49">
        <f>直径材積計算!T49</f>
        <v>639.35332151273576</v>
      </c>
      <c r="S52" s="49">
        <f>直径材積計算!S49</f>
        <v>28.025146580019907</v>
      </c>
      <c r="T52" s="84">
        <f>直径材積計算!Y49</f>
        <v>0.81301399042616374</v>
      </c>
      <c r="V52" s="153">
        <v>57</v>
      </c>
    </row>
    <row r="53" spans="4:22">
      <c r="D53" s="48">
        <v>58</v>
      </c>
      <c r="E53" s="55">
        <f>IF(D53&lt;入力!$C$17,NA(),IF(D53&gt;入力!$H$48,NA(),D53))</f>
        <v>58</v>
      </c>
      <c r="F53" s="55">
        <f>IF(E53&gt;入力!$C$17,IF(Q52&gt;=P52,P53,(F52-L52)*(1-$B$27)),IF(E53=入力!$C$17,入力!$C$18,NA()))</f>
        <v>928.22183741806248</v>
      </c>
      <c r="G53" s="49">
        <f>'樹高計算 '!N51</f>
        <v>22.662682528953709</v>
      </c>
      <c r="H53" s="49">
        <f>直径材積計算!L50</f>
        <v>651.3870282665107</v>
      </c>
      <c r="I53" s="49">
        <f>直径材積計算!I50</f>
        <v>28.158189602790443</v>
      </c>
      <c r="J53" s="84">
        <f t="shared" si="0"/>
        <v>0.70175792252249292</v>
      </c>
      <c r="K53" s="84">
        <f>ROUNDDOWN(直径材積計算!X50,2)</f>
        <v>0.81</v>
      </c>
      <c r="L53" s="55">
        <f t="shared" si="3"/>
        <v>0</v>
      </c>
      <c r="M53" s="62" t="e">
        <f>VLOOKUP(E53,入力!$H$38:$I$47,2,FALSE)</f>
        <v>#N/A</v>
      </c>
      <c r="N53" s="62">
        <f t="shared" si="2"/>
        <v>0</v>
      </c>
      <c r="O53" s="49">
        <f>直径材積計算!U50</f>
        <v>0</v>
      </c>
      <c r="P53" s="55">
        <f>直径材積計算!K166</f>
        <v>1811.079028412488</v>
      </c>
      <c r="Q53" s="204">
        <f>直径材積計算!N50</f>
        <v>928.22183741806248</v>
      </c>
      <c r="R53" s="49">
        <f>直径材積計算!T50</f>
        <v>651.3870282665107</v>
      </c>
      <c r="S53" s="49">
        <f>直径材積計算!S50</f>
        <v>28.158189602790443</v>
      </c>
      <c r="T53" s="84">
        <f>直径材積計算!Y50</f>
        <v>0.81713765424940887</v>
      </c>
      <c r="V53" s="153">
        <v>58</v>
      </c>
    </row>
    <row r="54" spans="4:22">
      <c r="D54" s="48">
        <v>59</v>
      </c>
      <c r="E54" s="55">
        <f>IF(D54&lt;入力!$C$17,NA(),IF(D54&gt;入力!$H$48,NA(),D54))</f>
        <v>59</v>
      </c>
      <c r="F54" s="55">
        <f>IF(E54&gt;入力!$C$17,IF(Q53&gt;=P53,P54,(F53-L53)*(1-$B$27)),IF(E54=入力!$C$17,入力!$C$18,NA()))</f>
        <v>928.22183741806248</v>
      </c>
      <c r="G54" s="49">
        <f>'樹高計算 '!N52</f>
        <v>22.872909941523172</v>
      </c>
      <c r="H54" s="49">
        <f>直径材積計算!L51</f>
        <v>663.30124143815226</v>
      </c>
      <c r="I54" s="49">
        <f>直径材積計算!I51</f>
        <v>28.287814817161951</v>
      </c>
      <c r="J54" s="84">
        <f t="shared" si="0"/>
        <v>0.71459344598397712</v>
      </c>
      <c r="K54" s="84">
        <f>ROUNDDOWN(直径材積計算!X51,2)</f>
        <v>0.82</v>
      </c>
      <c r="L54" s="55">
        <f t="shared" si="3"/>
        <v>0</v>
      </c>
      <c r="M54" s="62" t="e">
        <f>VLOOKUP(E54,入力!$H$38:$I$47,2,FALSE)</f>
        <v>#N/A</v>
      </c>
      <c r="N54" s="62">
        <f t="shared" si="2"/>
        <v>0</v>
      </c>
      <c r="O54" s="49">
        <f>直径材積計算!U51</f>
        <v>0</v>
      </c>
      <c r="P54" s="55">
        <f>直径材積計算!K167</f>
        <v>1803.2476991268838</v>
      </c>
      <c r="Q54" s="204">
        <f>直径材積計算!N51</f>
        <v>928.22183741806248</v>
      </c>
      <c r="R54" s="49">
        <f>直径材積計算!T51</f>
        <v>663.30124143815226</v>
      </c>
      <c r="S54" s="49">
        <f>直径材積計算!S51</f>
        <v>28.287814817161951</v>
      </c>
      <c r="T54" s="84">
        <f>直径材積計算!Y51</f>
        <v>0.82114314843803204</v>
      </c>
      <c r="V54" s="153">
        <v>59</v>
      </c>
    </row>
    <row r="55" spans="4:22">
      <c r="D55" s="48">
        <v>60</v>
      </c>
      <c r="E55" s="55">
        <f>IF(D55&lt;入力!$C$17,NA(),IF(D55&gt;入力!$H$48,NA(),D55))</f>
        <v>60</v>
      </c>
      <c r="F55" s="55">
        <f>IF(E55&gt;入力!$C$17,IF(Q54&gt;=P54,P55,(F54-L54)*(1-$B$27)),IF(E55=入力!$C$17,入力!$C$18,NA()))</f>
        <v>928.22183741806248</v>
      </c>
      <c r="G55" s="49">
        <f>'樹高計算 '!N53</f>
        <v>23.079608727449379</v>
      </c>
      <c r="H55" s="49">
        <f>直径材積計算!L52</f>
        <v>675.09429828657414</v>
      </c>
      <c r="I55" s="49">
        <f>直径材積計算!I52</f>
        <v>28.414133202157092</v>
      </c>
      <c r="J55" s="84">
        <f t="shared" si="0"/>
        <v>0.72729844426458801</v>
      </c>
      <c r="K55" s="84">
        <f>ROUNDDOWN(直径材積計算!X52,2)</f>
        <v>0.82</v>
      </c>
      <c r="L55" s="55">
        <f t="shared" si="3"/>
        <v>0</v>
      </c>
      <c r="M55" s="62" t="e">
        <f>VLOOKUP(E55,入力!$H$38:$I$47,2,FALSE)</f>
        <v>#N/A</v>
      </c>
      <c r="N55" s="62">
        <f t="shared" si="2"/>
        <v>0</v>
      </c>
      <c r="O55" s="49">
        <f>直径材積計算!U52</f>
        <v>0</v>
      </c>
      <c r="P55" s="55">
        <f>直径材積計算!K168</f>
        <v>1795.5772420105177</v>
      </c>
      <c r="Q55" s="204">
        <f>直径材積計算!N52</f>
        <v>928.22183741806248</v>
      </c>
      <c r="R55" s="49">
        <f>直径材積計算!T52</f>
        <v>675.09429828657414</v>
      </c>
      <c r="S55" s="49">
        <f>直径材積計算!S52</f>
        <v>28.414133202157092</v>
      </c>
      <c r="T55" s="84">
        <f>直径材積計算!Y52</f>
        <v>0.82503468631291488</v>
      </c>
      <c r="V55" s="153">
        <v>60</v>
      </c>
    </row>
    <row r="56" spans="4:22">
      <c r="D56" s="48">
        <v>61</v>
      </c>
      <c r="E56" s="55">
        <f>IF(D56&lt;入力!$C$17,NA(),IF(D56&gt;入力!$H$48,NA(),D56))</f>
        <v>61</v>
      </c>
      <c r="F56" s="55">
        <f>IF(E56&gt;入力!$C$17,IF(Q55&gt;=P55,P56,(F55-L55)*(1-$B$27)),IF(E56=入力!$C$17,入力!$C$18,NA()))</f>
        <v>928.22183741806248</v>
      </c>
      <c r="G56" s="49">
        <f>'樹高計算 '!N54</f>
        <v>23.282832222400035</v>
      </c>
      <c r="H56" s="49">
        <f>直径材積計算!L53</f>
        <v>686.7646954920225</v>
      </c>
      <c r="I56" s="49">
        <f>直径材積計算!I53</f>
        <v>28.5372507937923</v>
      </c>
      <c r="J56" s="84">
        <f t="shared" si="0"/>
        <v>0.73987129779485039</v>
      </c>
      <c r="K56" s="84">
        <f>ROUNDDOWN(直径材積計算!X53,2)</f>
        <v>0.82</v>
      </c>
      <c r="L56" s="55">
        <f t="shared" si="3"/>
        <v>0</v>
      </c>
      <c r="M56" s="62" t="e">
        <f>VLOOKUP(E56,入力!$H$38:$I$47,2,FALSE)</f>
        <v>#N/A</v>
      </c>
      <c r="N56" s="62">
        <f t="shared" si="2"/>
        <v>0</v>
      </c>
      <c r="O56" s="49">
        <f>直径材積計算!U53</f>
        <v>0</v>
      </c>
      <c r="P56" s="55">
        <f>直径材積計算!K169</f>
        <v>1788.064532409581</v>
      </c>
      <c r="Q56" s="204">
        <f>直径材積計算!N53</f>
        <v>928.22183741806248</v>
      </c>
      <c r="R56" s="49">
        <f>直径材積計算!T53</f>
        <v>686.7646954920225</v>
      </c>
      <c r="S56" s="49">
        <f>直径材積計算!S53</f>
        <v>28.5372507937923</v>
      </c>
      <c r="T56" s="84">
        <f>直径材積計算!Y53</f>
        <v>0.82881628942465069</v>
      </c>
      <c r="V56" s="153">
        <v>61</v>
      </c>
    </row>
    <row r="57" spans="4:22">
      <c r="D57" s="48">
        <v>62</v>
      </c>
      <c r="E57" s="55">
        <f>IF(D57&lt;入力!$C$17,NA(),IF(D57&gt;入力!$H$48,NA(),D57))</f>
        <v>62</v>
      </c>
      <c r="F57" s="55">
        <f>IF(E57&gt;入力!$C$17,IF(Q56&gt;=P56,P57,(F56-L56)*(1-$B$27)),IF(E57=入力!$C$17,入力!$C$18,NA()))</f>
        <v>928.22183741806248</v>
      </c>
      <c r="G57" s="49">
        <f>'樹高計算 '!N55</f>
        <v>23.482632728549</v>
      </c>
      <c r="H57" s="49">
        <f>直径材積計算!L54</f>
        <v>698.31108061806879</v>
      </c>
      <c r="I57" s="49">
        <f>直径材積計算!I54</f>
        <v>28.657268967627193</v>
      </c>
      <c r="J57" s="84">
        <f t="shared" si="0"/>
        <v>0.75231054955622201</v>
      </c>
      <c r="K57" s="84">
        <f>ROUNDDOWN(直径材積計算!X54,2)</f>
        <v>0.83</v>
      </c>
      <c r="L57" s="55">
        <f t="shared" si="3"/>
        <v>0</v>
      </c>
      <c r="M57" s="62" t="e">
        <f>VLOOKUP(E57,入力!$H$38:$I$47,2,FALSE)</f>
        <v>#N/A</v>
      </c>
      <c r="N57" s="62">
        <f t="shared" si="2"/>
        <v>0</v>
      </c>
      <c r="O57" s="49">
        <f>直径材積計算!U54</f>
        <v>0</v>
      </c>
      <c r="P57" s="55">
        <f>直径材積計算!K170</f>
        <v>1780.7064874948126</v>
      </c>
      <c r="Q57" s="204">
        <f>直径材積計算!N54</f>
        <v>928.22183741806248</v>
      </c>
      <c r="R57" s="49">
        <f>直径材積計算!T54</f>
        <v>698.31108061806879</v>
      </c>
      <c r="S57" s="49">
        <f>直径材積計算!S54</f>
        <v>28.657268967627193</v>
      </c>
      <c r="T57" s="84">
        <f>直径材積計算!Y54</f>
        <v>0.83249179805089135</v>
      </c>
      <c r="V57" s="153">
        <v>62</v>
      </c>
    </row>
    <row r="58" spans="4:22">
      <c r="D58" s="48">
        <v>63</v>
      </c>
      <c r="E58" s="55">
        <f>IF(D58&lt;入力!$C$17,NA(),IF(D58&gt;入力!$H$48,NA(),D58))</f>
        <v>63</v>
      </c>
      <c r="F58" s="55">
        <f>IF(E58&gt;入力!$C$17,IF(Q57&gt;=P57,P58,(F57-L57)*(1-$B$27)),IF(E58=入力!$C$17,入力!$C$18,NA()))</f>
        <v>928.22183741806248</v>
      </c>
      <c r="G58" s="49">
        <f>'樹高計算 '!N56</f>
        <v>23.679061554656627</v>
      </c>
      <c r="H58" s="49">
        <f>直径材積計算!L55</f>
        <v>709.73224414823119</v>
      </c>
      <c r="I58" s="49">
        <f>直径材積計算!I55</f>
        <v>28.774284702771794</v>
      </c>
      <c r="J58" s="84">
        <f t="shared" si="0"/>
        <v>0.76461489650191716</v>
      </c>
      <c r="K58" s="84">
        <f>ROUNDDOWN(直径材積計算!X55,2)</f>
        <v>0.83</v>
      </c>
      <c r="L58" s="55">
        <f t="shared" si="3"/>
        <v>0</v>
      </c>
      <c r="M58" s="62" t="e">
        <f>VLOOKUP(E58,入力!$H$38:$I$47,2,FALSE)</f>
        <v>#N/A</v>
      </c>
      <c r="N58" s="62">
        <f t="shared" si="2"/>
        <v>0</v>
      </c>
      <c r="O58" s="49">
        <f>直径材積計算!U55</f>
        <v>0</v>
      </c>
      <c r="P58" s="55">
        <f>直径材積計算!K171</f>
        <v>1773.5000684164386</v>
      </c>
      <c r="Q58" s="204">
        <f>直径材積計算!N55</f>
        <v>928.22183741806248</v>
      </c>
      <c r="R58" s="49">
        <f>直径材積計算!T55</f>
        <v>709.73224414823119</v>
      </c>
      <c r="S58" s="49">
        <f>直径材積計算!S55</f>
        <v>28.774284702771794</v>
      </c>
      <c r="T58" s="84">
        <f>直径材積計算!Y55</f>
        <v>0.83606488106303734</v>
      </c>
      <c r="V58" s="153">
        <v>63</v>
      </c>
    </row>
    <row r="59" spans="4:22">
      <c r="D59" s="48">
        <v>64</v>
      </c>
      <c r="E59" s="55">
        <f>IF(D59&lt;入力!$C$17,NA(),IF(D59&gt;入力!$H$48,NA(),D59))</f>
        <v>64</v>
      </c>
      <c r="F59" s="55">
        <f>IF(E59&gt;入力!$C$17,IF(Q58&gt;=P58,P59,(F58-L58)*(1-$B$27)),IF(E59=入力!$C$17,入力!$C$18,NA()))</f>
        <v>928.22183741806248</v>
      </c>
      <c r="G59" s="49">
        <f>'樹高計算 '!N57</f>
        <v>23.872169055064809</v>
      </c>
      <c r="H59" s="49">
        <f>直径材積計算!L56</f>
        <v>721.02711205409912</v>
      </c>
      <c r="I59" s="49">
        <f>直径材積計算!I56</f>
        <v>28.88839082870831</v>
      </c>
      <c r="J59" s="84">
        <f t="shared" si="0"/>
        <v>0.77678318155033366</v>
      </c>
      <c r="K59" s="84">
        <f>ROUNDDOWN(直径材積計算!X56,2)</f>
        <v>0.83</v>
      </c>
      <c r="L59" s="55">
        <f t="shared" si="3"/>
        <v>0</v>
      </c>
      <c r="M59" s="62" t="e">
        <f>VLOOKUP(E59,入力!$H$38:$I$47,2,FALSE)</f>
        <v>#N/A</v>
      </c>
      <c r="N59" s="62">
        <f t="shared" si="2"/>
        <v>0</v>
      </c>
      <c r="O59" s="49">
        <f>直径材積計算!U56</f>
        <v>0</v>
      </c>
      <c r="P59" s="55">
        <f>直径材積計算!K172</f>
        <v>1766.4422820219431</v>
      </c>
      <c r="Q59" s="204">
        <f>直径材積計算!N56</f>
        <v>928.22183741806248</v>
      </c>
      <c r="R59" s="49">
        <f>直径材積計算!T56</f>
        <v>721.02711205409912</v>
      </c>
      <c r="S59" s="49">
        <f>直径材積計算!S56</f>
        <v>28.88839082870831</v>
      </c>
      <c r="T59" s="84">
        <f>直径材積計算!Y56</f>
        <v>0.83953904520126821</v>
      </c>
      <c r="V59" s="153">
        <v>64</v>
      </c>
    </row>
    <row r="60" spans="4:22">
      <c r="D60" s="48">
        <v>65</v>
      </c>
      <c r="E60" s="55">
        <f>IF(D60&lt;入力!$C$17,NA(),IF(D60&gt;入力!$H$48,NA(),D60))</f>
        <v>65</v>
      </c>
      <c r="F60" s="55">
        <f>IF(E60&gt;入力!$C$17,IF(Q59&gt;=P59,P60,(F59-L59)*(1-$B$27)),IF(E60=入力!$C$17,入力!$C$18,NA()))</f>
        <v>928.22183741806248</v>
      </c>
      <c r="G60" s="49">
        <f>'樹高計算 '!N58</f>
        <v>24.062004667559098</v>
      </c>
      <c r="H60" s="49">
        <f>直径材積計算!L57</f>
        <v>732.19473885451475</v>
      </c>
      <c r="I60" s="49">
        <f>直径材積計算!I57</f>
        <v>28.99967625617175</v>
      </c>
      <c r="J60" s="84">
        <f t="shared" si="0"/>
        <v>0.78881438610751087</v>
      </c>
      <c r="K60" s="84">
        <f>ROUNDDOWN(直径材積計算!X57,2)</f>
        <v>0.84</v>
      </c>
      <c r="L60" s="55">
        <f t="shared" si="3"/>
        <v>0</v>
      </c>
      <c r="M60" s="62" t="e">
        <f>VLOOKUP(E60,入力!$H$38:$I$47,2,FALSE)</f>
        <v>#N/A</v>
      </c>
      <c r="N60" s="62">
        <f t="shared" si="2"/>
        <v>0</v>
      </c>
      <c r="O60" s="49">
        <f>直径材積計算!U57</f>
        <v>0</v>
      </c>
      <c r="P60" s="55">
        <f>直径材積計算!K173</f>
        <v>1759.5301821911498</v>
      </c>
      <c r="Q60" s="204">
        <f>直径材積計算!N57</f>
        <v>928.22183741806248</v>
      </c>
      <c r="R60" s="49">
        <f>直径材積計算!T57</f>
        <v>732.19473885451475</v>
      </c>
      <c r="S60" s="49">
        <f>直径材積計算!S57</f>
        <v>28.99967625617175</v>
      </c>
      <c r="T60" s="84">
        <f>直径材積計算!Y57</f>
        <v>0.84291764379458067</v>
      </c>
      <c r="V60" s="153">
        <v>65</v>
      </c>
    </row>
    <row r="61" spans="4:22">
      <c r="D61" s="48">
        <v>66</v>
      </c>
      <c r="E61" s="55">
        <f>IF(D61&lt;入力!$C$17,NA(),IF(D61&gt;入力!$H$48,NA(),D61))</f>
        <v>66</v>
      </c>
      <c r="F61" s="55">
        <f>IF(E61&gt;入力!$C$17,IF(Q60&gt;=P60,P61,(F60-L60)*(1-$B$27)),IF(E61=入力!$C$17,入力!$C$18,NA()))</f>
        <v>928.22183741806248</v>
      </c>
      <c r="G61" s="49">
        <f>'樹高計算 '!N59</f>
        <v>24.248616950054153</v>
      </c>
      <c r="H61" s="49">
        <f>直径材積計算!L58</f>
        <v>743.23430112791868</v>
      </c>
      <c r="I61" s="49">
        <f>直径材積計算!I58</f>
        <v>29.108226193231079</v>
      </c>
      <c r="J61" s="84">
        <f t="shared" si="0"/>
        <v>0.80070762307779331</v>
      </c>
      <c r="K61" s="84">
        <f>ROUNDDOWN(直径材積計算!X58,2)</f>
        <v>0.84</v>
      </c>
      <c r="L61" s="55">
        <f t="shared" si="3"/>
        <v>0</v>
      </c>
      <c r="M61" s="62" t="e">
        <f>VLOOKUP(E61,入力!$H$38:$I$47,2,FALSE)</f>
        <v>#N/A</v>
      </c>
      <c r="N61" s="62">
        <f t="shared" si="2"/>
        <v>0</v>
      </c>
      <c r="O61" s="49">
        <f>直径材積計算!U58</f>
        <v>0</v>
      </c>
      <c r="P61" s="55">
        <f>直径材積計算!K174</f>
        <v>1752.7608708371167</v>
      </c>
      <c r="Q61" s="204">
        <f>直径材積計算!N58</f>
        <v>928.22183741806248</v>
      </c>
      <c r="R61" s="49">
        <f>直径材積計算!T58</f>
        <v>743.23430112791868</v>
      </c>
      <c r="S61" s="49">
        <f>直径材積計算!S58</f>
        <v>29.108226193231079</v>
      </c>
      <c r="T61" s="84">
        <f>直径材積計算!Y58</f>
        <v>0.8462038849602882</v>
      </c>
      <c r="V61" s="153">
        <v>66</v>
      </c>
    </row>
    <row r="62" spans="4:22">
      <c r="D62" s="48">
        <v>67</v>
      </c>
      <c r="E62" s="55">
        <f>IF(D62&lt;入力!$C$17,NA(),IF(D62&gt;入力!$H$48,NA(),D62))</f>
        <v>67</v>
      </c>
      <c r="F62" s="55">
        <f>IF(E62&gt;入力!$C$17,IF(Q61&gt;=P61,P62,(F61-L61)*(1-$B$27)),IF(E62=入力!$C$17,入力!$C$18,NA()))</f>
        <v>928.22183741806248</v>
      </c>
      <c r="G62" s="49">
        <f>'樹高計算 '!N60</f>
        <v>24.432053616063651</v>
      </c>
      <c r="H62" s="49">
        <f>直径材積計算!L59</f>
        <v>754.14509144237525</v>
      </c>
      <c r="I62" s="49">
        <f>直径材積計算!I59</f>
        <v>29.214122347619142</v>
      </c>
      <c r="J62" s="84">
        <f t="shared" si="0"/>
        <v>0.81246213032447256</v>
      </c>
      <c r="K62" s="84">
        <f>ROUNDDOWN(直径材積計算!X59,2)</f>
        <v>0.84</v>
      </c>
      <c r="L62" s="55">
        <f t="shared" si="3"/>
        <v>0</v>
      </c>
      <c r="M62" s="62" t="e">
        <f>VLOOKUP(E62,入力!$H$38:$I$47,2,FALSE)</f>
        <v>#N/A</v>
      </c>
      <c r="N62" s="62">
        <f t="shared" si="2"/>
        <v>0</v>
      </c>
      <c r="O62" s="49">
        <f>直径材積計算!U59</f>
        <v>0</v>
      </c>
      <c r="P62" s="55">
        <f>直径材積計算!K175</f>
        <v>1746.131498616051</v>
      </c>
      <c r="Q62" s="204">
        <f>直径材積計算!N59</f>
        <v>928.22183741806248</v>
      </c>
      <c r="R62" s="49">
        <f>直径材積計算!T59</f>
        <v>754.14509144237525</v>
      </c>
      <c r="S62" s="49">
        <f>直径材積計算!S59</f>
        <v>29.214122347619142</v>
      </c>
      <c r="T62" s="84">
        <f>直径材積計算!Y59</f>
        <v>0.84940083931529942</v>
      </c>
      <c r="V62" s="153">
        <v>67</v>
      </c>
    </row>
    <row r="63" spans="4:22">
      <c r="D63" s="48">
        <v>68</v>
      </c>
      <c r="E63" s="55">
        <f>IF(D63&lt;入力!$C$17,NA(),IF(D63&gt;入力!$H$48,NA(),D63))</f>
        <v>68</v>
      </c>
      <c r="F63" s="55">
        <f>IF(E63&gt;入力!$C$17,IF(Q62&gt;=P62,P63,(F62-L62)*(1-$B$27)),IF(E63=入力!$C$17,入力!$C$18,NA()))</f>
        <v>928.22183741806248</v>
      </c>
      <c r="G63" s="49">
        <f>'樹高計算 '!N61</f>
        <v>24.612361568920402</v>
      </c>
      <c r="H63" s="49">
        <f>直径材積計算!L60</f>
        <v>764.92651267016663</v>
      </c>
      <c r="I63" s="49">
        <f>直径材積計算!I60</f>
        <v>29.317443116276248</v>
      </c>
      <c r="J63" s="84">
        <f t="shared" si="0"/>
        <v>0.82407726454473706</v>
      </c>
      <c r="K63" s="84">
        <f>ROUNDDOWN(直径材積計算!X60,2)</f>
        <v>0.85</v>
      </c>
      <c r="L63" s="55">
        <f t="shared" si="3"/>
        <v>0</v>
      </c>
      <c r="M63" s="62" t="e">
        <f>VLOOKUP(E63,入力!$H$38:$I$47,2,FALSE)</f>
        <v>#N/A</v>
      </c>
      <c r="N63" s="62">
        <f t="shared" si="2"/>
        <v>0</v>
      </c>
      <c r="O63" s="49">
        <f>直径材積計算!U60</f>
        <v>0</v>
      </c>
      <c r="P63" s="55">
        <f>直径材積計算!K176</f>
        <v>1739.6392653846497</v>
      </c>
      <c r="Q63" s="204">
        <f>直径材積計算!N60</f>
        <v>928.22183741806248</v>
      </c>
      <c r="R63" s="49">
        <f>直径材積計算!T60</f>
        <v>764.92651267016663</v>
      </c>
      <c r="S63" s="49">
        <f>直径材積計算!S60</f>
        <v>29.317443116276248</v>
      </c>
      <c r="T63" s="84">
        <f>直径材積計算!Y60</f>
        <v>0.85251144722950845</v>
      </c>
      <c r="V63" s="153">
        <v>68</v>
      </c>
    </row>
    <row r="64" spans="4:22">
      <c r="D64" s="48">
        <v>69</v>
      </c>
      <c r="E64" s="55">
        <f>IF(D64&lt;入力!$C$17,NA(),IF(D64&gt;入力!$H$48,NA(),D64))</f>
        <v>69</v>
      </c>
      <c r="F64" s="55">
        <f>IF(E64&gt;入力!$C$17,IF(Q63&gt;=P63,P64,(F63-L63)*(1-$B$27)),IF(E64=入力!$C$17,入力!$C$18,NA()))</f>
        <v>928.22183741806248</v>
      </c>
      <c r="G64" s="49">
        <f>'樹高計算 '!N62</f>
        <v>24.789586934717246</v>
      </c>
      <c r="H64" s="49">
        <f>直径材積計算!L61</f>
        <v>775.57807265599365</v>
      </c>
      <c r="I64" s="49">
        <f>直径材積計算!I61</f>
        <v>29.418263762994304</v>
      </c>
      <c r="J64" s="84">
        <f t="shared" si="0"/>
        <v>0.83555249552557176</v>
      </c>
      <c r="K64" s="84">
        <f>ROUNDDOWN(直径材積計算!X61,2)</f>
        <v>0.85</v>
      </c>
      <c r="L64" s="55">
        <f t="shared" si="3"/>
        <v>0</v>
      </c>
      <c r="M64" s="62" t="e">
        <f>VLOOKUP(E64,入力!$H$38:$I$47,2,FALSE)</f>
        <v>#N/A</v>
      </c>
      <c r="N64" s="62">
        <f t="shared" si="2"/>
        <v>0</v>
      </c>
      <c r="O64" s="49">
        <f>直径材積計算!U61</f>
        <v>0</v>
      </c>
      <c r="P64" s="55">
        <f>直径材積計算!K177</f>
        <v>1733.2814204390702</v>
      </c>
      <c r="Q64" s="204">
        <f>直径材積計算!N61</f>
        <v>928.22183741806248</v>
      </c>
      <c r="R64" s="49">
        <f>直径材積計算!T61</f>
        <v>775.57807265599365</v>
      </c>
      <c r="S64" s="49">
        <f>直径材積計算!S61</f>
        <v>29.418263762994304</v>
      </c>
      <c r="T64" s="84">
        <f>直径材積計算!Y61</f>
        <v>0.85553852564971589</v>
      </c>
      <c r="V64" s="153">
        <v>69</v>
      </c>
    </row>
    <row r="65" spans="4:22">
      <c r="D65" s="48">
        <v>70</v>
      </c>
      <c r="E65" s="55">
        <f>IF(D65&lt;入力!$C$17,NA(),IF(D65&gt;入力!$H$48,NA(),D65))</f>
        <v>70</v>
      </c>
      <c r="F65" s="55">
        <f>IF(E65&gt;入力!$C$17,IF(Q64&gt;=P64,P65,(F64-L64)*(1-$B$27)),IF(E65=入力!$C$17,入力!$C$18,NA()))</f>
        <v>928.22183741806248</v>
      </c>
      <c r="G65" s="49">
        <f>'樹高計算 '!N63</f>
        <v>24.963775093944498</v>
      </c>
      <c r="H65" s="49">
        <f>直径材積計算!L62</f>
        <v>786.09937920999516</v>
      </c>
      <c r="I65" s="49">
        <f>直径材積計算!I62</f>
        <v>29.51665658497987</v>
      </c>
      <c r="J65" s="84">
        <f t="shared" si="0"/>
        <v>0.84688740074959401</v>
      </c>
      <c r="K65" s="84">
        <f>ROUNDDOWN(直径材積計算!X62,2)</f>
        <v>0.85</v>
      </c>
      <c r="L65" s="55">
        <f t="shared" si="3"/>
        <v>0</v>
      </c>
      <c r="M65" s="62" t="e">
        <f>VLOOKUP(E65,入力!$H$38:$I$47,2,FALSE)</f>
        <v>#N/A</v>
      </c>
      <c r="N65" s="62">
        <f t="shared" si="2"/>
        <v>0</v>
      </c>
      <c r="O65" s="49">
        <f>直径材積計算!U62</f>
        <v>0</v>
      </c>
      <c r="P65" s="55">
        <f>直径材積計算!K178</f>
        <v>1727.055262565857</v>
      </c>
      <c r="Q65" s="204">
        <f>直径材積計算!N62</f>
        <v>928.22183741806248</v>
      </c>
      <c r="R65" s="49">
        <f>直径材積計算!T62</f>
        <v>786.09937920999516</v>
      </c>
      <c r="S65" s="49">
        <f>直径材積計算!S62</f>
        <v>29.51665658497987</v>
      </c>
      <c r="T65" s="84">
        <f>直径材積計算!Y62</f>
        <v>0.85848477452072958</v>
      </c>
      <c r="V65" s="153">
        <v>70</v>
      </c>
    </row>
    <row r="66" spans="4:22">
      <c r="D66" s="48">
        <v>71</v>
      </c>
      <c r="E66" s="55">
        <f>IF(D66&lt;入力!$C$17,NA(),IF(D66&gt;入力!$H$48,NA(),D66))</f>
        <v>71</v>
      </c>
      <c r="F66" s="55">
        <f>IF(E66&gt;入力!$C$17,IF(Q65&gt;=P65,P66,(F65-L65)*(1-$B$27)),IF(E66=入力!$C$17,入力!$C$18,NA()))</f>
        <v>928.22183741806248</v>
      </c>
      <c r="G66" s="49">
        <f>'樹高計算 '!N64</f>
        <v>25.134970711804797</v>
      </c>
      <c r="H66" s="49">
        <f>直径材積計算!L63</f>
        <v>796.49013539879184</v>
      </c>
      <c r="I66" s="49">
        <f>直径材積計算!I63</f>
        <v>29.612691069090776</v>
      </c>
      <c r="J66" s="84">
        <f t="shared" si="0"/>
        <v>0.85808166032196043</v>
      </c>
      <c r="K66" s="84">
        <f>ROUNDDOWN(直径材積計算!X63,2)</f>
        <v>0.86</v>
      </c>
      <c r="L66" s="55">
        <f t="shared" si="3"/>
        <v>0</v>
      </c>
      <c r="M66" s="62" t="e">
        <f>VLOOKUP(E66,入力!$H$38:$I$47,2,FALSE)</f>
        <v>#N/A</v>
      </c>
      <c r="N66" s="62">
        <f t="shared" si="2"/>
        <v>0</v>
      </c>
      <c r="O66" s="49">
        <f>直径材積計算!U63</f>
        <v>0</v>
      </c>
      <c r="P66" s="55">
        <f>直径材積計算!K179</f>
        <v>1720.9581399317719</v>
      </c>
      <c r="Q66" s="204">
        <f>直径材積計算!N63</f>
        <v>928.22183741806248</v>
      </c>
      <c r="R66" s="49">
        <f>直径材積計算!T63</f>
        <v>796.49013539879184</v>
      </c>
      <c r="S66" s="49">
        <f>直径材積計算!S63</f>
        <v>29.612691069090776</v>
      </c>
      <c r="T66" s="84">
        <f>直径材積計算!Y63</f>
        <v>0.86135278282860428</v>
      </c>
      <c r="V66" s="153">
        <v>71</v>
      </c>
    </row>
    <row r="67" spans="4:22">
      <c r="D67" s="48">
        <v>72</v>
      </c>
      <c r="E67" s="55">
        <f>IF(D67&lt;入力!$C$17,NA(),IF(D67&gt;入力!$H$48,NA(),D67))</f>
        <v>72</v>
      </c>
      <c r="F67" s="55">
        <f>IF(E67&gt;入力!$C$17,IF(Q66&gt;=P66,P67,(F66-L66)*(1-$B$27)),IF(E67=入力!$C$17,入力!$C$18,NA()))</f>
        <v>928.22183741806248</v>
      </c>
      <c r="G67" s="49">
        <f>'樹高計算 '!N65</f>
        <v>25.303217767191139</v>
      </c>
      <c r="H67" s="49">
        <f>直径材積計算!L64</f>
        <v>806.75013510965039</v>
      </c>
      <c r="I67" s="49">
        <f>直径材積計算!I64</f>
        <v>29.706434038442588</v>
      </c>
      <c r="J67" s="84">
        <f t="shared" si="0"/>
        <v>0.86913505219151366</v>
      </c>
      <c r="K67" s="84">
        <f>ROUNDDOWN(直径材積計算!X64,2)</f>
        <v>0.86</v>
      </c>
      <c r="L67" s="55">
        <f t="shared" si="3"/>
        <v>0</v>
      </c>
      <c r="M67" s="62" t="e">
        <f>VLOOKUP(E67,入力!$H$38:$I$47,2,FALSE)</f>
        <v>#N/A</v>
      </c>
      <c r="N67" s="62">
        <f t="shared" si="2"/>
        <v>0</v>
      </c>
      <c r="O67" s="49">
        <f>直径材積計算!U64</f>
        <v>0</v>
      </c>
      <c r="P67" s="55">
        <f>直径材積計算!K180</f>
        <v>1714.9874498364118</v>
      </c>
      <c r="Q67" s="204">
        <f>直径材積計算!N64</f>
        <v>928.22183741806248</v>
      </c>
      <c r="R67" s="49">
        <f>直径材積計算!T64</f>
        <v>806.75013510965039</v>
      </c>
      <c r="S67" s="49">
        <f>直径材積計算!S64</f>
        <v>29.706434038442588</v>
      </c>
      <c r="T67" s="84">
        <f>直径材積計算!Y64</f>
        <v>0.86414503428940026</v>
      </c>
      <c r="V67" s="153">
        <v>72</v>
      </c>
    </row>
    <row r="68" spans="4:22">
      <c r="D68" s="48">
        <v>73</v>
      </c>
      <c r="E68" s="55">
        <f>IF(D68&lt;入力!$C$17,NA(),IF(D68&gt;入力!$H$48,NA(),D68))</f>
        <v>73</v>
      </c>
      <c r="F68" s="55">
        <f>IF(E68&gt;入力!$C$17,IF(Q67&gt;=P67,P68,(F67-L67)*(1-$B$27)),IF(E68=入力!$C$17,入力!$C$18,NA()))</f>
        <v>928.22183741806248</v>
      </c>
      <c r="G68" s="49">
        <f>'樹高計算 '!N66</f>
        <v>25.468559580319468</v>
      </c>
      <c r="H68" s="49">
        <f>直径材積計算!L65</f>
        <v>816.87925886474829</v>
      </c>
      <c r="I68" s="49">
        <f>直径材積計算!I65</f>
        <v>29.797949790029755</v>
      </c>
      <c r="J68" s="84">
        <f t="shared" si="0"/>
        <v>0.88004744764136966</v>
      </c>
      <c r="K68" s="84">
        <f>ROUNDDOWN(直径材積計算!X65,2)</f>
        <v>0.86</v>
      </c>
      <c r="L68" s="55">
        <f t="shared" si="3"/>
        <v>0</v>
      </c>
      <c r="M68" s="62" t="e">
        <f>VLOOKUP(E68,入力!$H$38:$I$47,2,FALSE)</f>
        <v>#N/A</v>
      </c>
      <c r="N68" s="62">
        <f t="shared" si="2"/>
        <v>0</v>
      </c>
      <c r="O68" s="49">
        <f>直径材積計算!U65</f>
        <v>0</v>
      </c>
      <c r="P68" s="55">
        <f>直径材積計算!K181</f>
        <v>1709.1406383487185</v>
      </c>
      <c r="Q68" s="204">
        <f>直径材積計算!N65</f>
        <v>928.22183741806248</v>
      </c>
      <c r="R68" s="49">
        <f>直径材積計算!T65</f>
        <v>816.87925886474829</v>
      </c>
      <c r="S68" s="49">
        <f>直径材積計算!S65</f>
        <v>29.797949790029755</v>
      </c>
      <c r="T68" s="84">
        <f>直径材積計算!Y65</f>
        <v>0.86686391270536978</v>
      </c>
      <c r="V68" s="153">
        <v>73</v>
      </c>
    </row>
    <row r="69" spans="4:22">
      <c r="D69" s="48">
        <v>74</v>
      </c>
      <c r="E69" s="55">
        <f>IF(D69&lt;入力!$C$17,NA(),IF(D69&gt;入力!$H$48,NA(),D69))</f>
        <v>74</v>
      </c>
      <c r="F69" s="55">
        <f>IF(E69&gt;入力!$C$17,IF(Q68&gt;=P68,P69,(F68-L68)*(1-$B$27)),IF(E69=入力!$C$17,入力!$C$18,NA()))</f>
        <v>928.22183741806248</v>
      </c>
      <c r="G69" s="49">
        <f>'樹高計算 '!N67</f>
        <v>25.631038839011826</v>
      </c>
      <c r="H69" s="49">
        <f>直径材積計算!L66</f>
        <v>826.8774698641954</v>
      </c>
      <c r="I69" s="49">
        <f>直径材積計算!I66</f>
        <v>29.88730022395697</v>
      </c>
      <c r="J69" s="84">
        <f t="shared" si="0"/>
        <v>0.89081880702595184</v>
      </c>
      <c r="K69" s="84">
        <f>ROUNDDOWN(直径材積計算!X66,2)</f>
        <v>0.86</v>
      </c>
      <c r="L69" s="55">
        <f t="shared" si="3"/>
        <v>0</v>
      </c>
      <c r="M69" s="62" t="e">
        <f>VLOOKUP(E69,入力!$H$38:$I$47,2,FALSE)</f>
        <v>#N/A</v>
      </c>
      <c r="N69" s="62">
        <f t="shared" si="2"/>
        <v>0</v>
      </c>
      <c r="O69" s="49">
        <f>直径材積計算!U66</f>
        <v>0</v>
      </c>
      <c r="P69" s="55">
        <f>直径材積計算!K182</f>
        <v>1703.41519984608</v>
      </c>
      <c r="Q69" s="204">
        <f>直径材積計算!N66</f>
        <v>928.22183741806248</v>
      </c>
      <c r="R69" s="49">
        <f>直径材積計算!T66</f>
        <v>826.8774698641954</v>
      </c>
      <c r="S69" s="49">
        <f>直径材積計算!S66</f>
        <v>29.88730022395697</v>
      </c>
      <c r="T69" s="84">
        <f>直径材積計算!Y66</f>
        <v>0.86951170700907998</v>
      </c>
      <c r="V69" s="153">
        <v>74</v>
      </c>
    </row>
    <row r="70" spans="4:22">
      <c r="D70" s="48">
        <v>75</v>
      </c>
      <c r="E70" s="55">
        <f>IF(D70&lt;入力!$C$17,NA(),IF(D70&gt;入力!$H$48,NA(),D70))</f>
        <v>75</v>
      </c>
      <c r="F70" s="55">
        <f>IF(E70&gt;入力!$C$17,IF(Q69&gt;=P69,P70,(F69-L69)*(1-$B$27)),IF(E70=入力!$C$17,入力!$C$18,NA()))</f>
        <v>928.22183741806248</v>
      </c>
      <c r="G70" s="49">
        <f>'樹高計算 '!N68</f>
        <v>25.790697623631363</v>
      </c>
      <c r="H70" s="49">
        <f>直径材積計算!L67</f>
        <v>836.74481023816713</v>
      </c>
      <c r="I70" s="49">
        <f>直径材積計算!I67</f>
        <v>29.974544964833569</v>
      </c>
      <c r="J70" s="84">
        <f t="shared" ref="J70:J115" si="4">H70/F70</f>
        <v>0.90144917573330596</v>
      </c>
      <c r="K70" s="84">
        <f>ROUNDDOWN(直径材積計算!X67,2)</f>
        <v>0.87</v>
      </c>
      <c r="L70" s="55">
        <f t="shared" si="3"/>
        <v>0</v>
      </c>
      <c r="M70" s="62" t="e">
        <f>VLOOKUP(E70,入力!$H$38:$I$47,2,FALSE)</f>
        <v>#N/A</v>
      </c>
      <c r="N70" s="62">
        <f t="shared" ref="N70:N115" si="5">SUMIF(M70,"&lt;&gt;#N/A")</f>
        <v>0</v>
      </c>
      <c r="O70" s="49">
        <f>直径材積計算!U67</f>
        <v>0</v>
      </c>
      <c r="P70" s="55">
        <f>直径材積計算!K183</f>
        <v>1697.8086764724565</v>
      </c>
      <c r="Q70" s="204">
        <f>直径材積計算!N67</f>
        <v>928.22183741806248</v>
      </c>
      <c r="R70" s="49">
        <f>直径材積計算!T67</f>
        <v>836.74481023816713</v>
      </c>
      <c r="S70" s="49">
        <f>直径材積計算!S67</f>
        <v>29.974544964833569</v>
      </c>
      <c r="T70" s="84">
        <f>直径材積計算!Y67</f>
        <v>0.87209061601469307</v>
      </c>
      <c r="V70" s="153">
        <v>75</v>
      </c>
    </row>
    <row r="71" spans="4:22">
      <c r="D71" s="48">
        <v>76</v>
      </c>
      <c r="E71" s="55">
        <f>IF(D71&lt;入力!$C$17,NA(),IF(D71&gt;入力!$H$48,NA(),D71))</f>
        <v>76</v>
      </c>
      <c r="F71" s="55">
        <f>IF(E71&gt;入力!$C$17,IF(Q70&gt;=P70,P71,(F70-L70)*(1-$B$27)),IF(E71=入力!$C$17,入力!$C$18,NA()))</f>
        <v>928.22183741806248</v>
      </c>
      <c r="G71" s="49">
        <f>'樹高計算 '!N69</f>
        <v>25.947577430675342</v>
      </c>
      <c r="H71" s="49">
        <f>直径材積計算!L68</f>
        <v>846.48139749002939</v>
      </c>
      <c r="I71" s="49">
        <f>直径材積計算!I68</f>
        <v>30.059741475842777</v>
      </c>
      <c r="J71" s="84">
        <f t="shared" si="4"/>
        <v>0.91193868035317727</v>
      </c>
      <c r="K71" s="84">
        <f>ROUNDDOWN(直径材積計算!X68,2)</f>
        <v>0.87</v>
      </c>
      <c r="L71" s="55">
        <f t="shared" ref="L71:L102" si="6">ROUNDUP(F71*N71,-1)</f>
        <v>0</v>
      </c>
      <c r="M71" s="62" t="e">
        <f>VLOOKUP(E71,入力!$H$38:$I$47,2,FALSE)</f>
        <v>#N/A</v>
      </c>
      <c r="N71" s="62">
        <f t="shared" si="5"/>
        <v>0</v>
      </c>
      <c r="O71" s="49">
        <f>直径材積計算!U68</f>
        <v>0</v>
      </c>
      <c r="P71" s="55">
        <f>直径材積計算!K184</f>
        <v>1692.3186575300394</v>
      </c>
      <c r="Q71" s="204">
        <f>直径材積計算!N68</f>
        <v>928.22183741806248</v>
      </c>
      <c r="R71" s="49">
        <f>直径材積計算!T68</f>
        <v>846.48139749002939</v>
      </c>
      <c r="S71" s="49">
        <f>直径材積計算!S68</f>
        <v>30.059741475842777</v>
      </c>
      <c r="T71" s="84">
        <f>直径材積計算!Y68</f>
        <v>0.87460275289440148</v>
      </c>
      <c r="V71" s="153">
        <v>76</v>
      </c>
    </row>
    <row r="72" spans="4:22">
      <c r="D72" s="48">
        <v>77</v>
      </c>
      <c r="E72" s="55">
        <f>IF(D72&lt;入力!$C$17,NA(),IF(D72&gt;入力!$H$48,NA(),D72))</f>
        <v>77</v>
      </c>
      <c r="F72" s="55">
        <f>IF(E72&gt;入力!$C$17,IF(Q71&gt;=P71,P72,(F71-L71)*(1-$B$27)),IF(E72=入力!$C$17,入力!$C$18,NA()))</f>
        <v>928.22183741806248</v>
      </c>
      <c r="G72" s="49">
        <f>'樹高計算 '!N70</f>
        <v>26.101719195036921</v>
      </c>
      <c r="H72" s="49">
        <f>直径材積計算!L69</f>
        <v>856.08742111384447</v>
      </c>
      <c r="I72" s="49">
        <f>直径材積計算!I69</f>
        <v>30.142945165961404</v>
      </c>
      <c r="J72" s="84">
        <f t="shared" si="4"/>
        <v>0.92228752503295253</v>
      </c>
      <c r="K72" s="84">
        <f>ROUNDDOWN(直径材積計算!X69,2)</f>
        <v>0.87</v>
      </c>
      <c r="L72" s="55">
        <f t="shared" si="6"/>
        <v>0</v>
      </c>
      <c r="M72" s="62" t="e">
        <f>VLOOKUP(E72,入力!$H$38:$I$47,2,FALSE)</f>
        <v>#N/A</v>
      </c>
      <c r="N72" s="62">
        <f t="shared" si="5"/>
        <v>0</v>
      </c>
      <c r="O72" s="49">
        <f>直径材積計算!U69</f>
        <v>0</v>
      </c>
      <c r="P72" s="55">
        <f>直径材積計算!K185</f>
        <v>1686.9427788171449</v>
      </c>
      <c r="Q72" s="204">
        <f>直径材積計算!N69</f>
        <v>928.22183741806248</v>
      </c>
      <c r="R72" s="49">
        <f>直径材積計算!T69</f>
        <v>856.08742111384447</v>
      </c>
      <c r="S72" s="49">
        <f>直径材積計算!S69</f>
        <v>30.142945165961404</v>
      </c>
      <c r="T72" s="84">
        <f>直径材積計算!Y69</f>
        <v>0.87705014939687964</v>
      </c>
      <c r="V72" s="153">
        <v>77</v>
      </c>
    </row>
    <row r="73" spans="4:22">
      <c r="D73" s="48">
        <v>78</v>
      </c>
      <c r="E73" s="55">
        <f>IF(D73&lt;入力!$C$17,NA(),IF(D73&gt;入力!$H$48,NA(),D73))</f>
        <v>78</v>
      </c>
      <c r="F73" s="55">
        <f>IF(E73&gt;入力!$C$17,IF(Q72&gt;=P72,P73,(F72-L72)*(1-$B$27)),IF(E73=入力!$C$17,入力!$C$18,NA()))</f>
        <v>928.22183741806248</v>
      </c>
      <c r="G73" s="49">
        <f>'樹高計算 '!N71</f>
        <v>26.253163310951148</v>
      </c>
      <c r="H73" s="49">
        <f>直径材積計算!L70</f>
        <v>865.56313937103948</v>
      </c>
      <c r="I73" s="49">
        <f>直径材積計算!I70</f>
        <v>30.224209490771891</v>
      </c>
      <c r="J73" s="84">
        <f t="shared" si="4"/>
        <v>0.93249598800507205</v>
      </c>
      <c r="K73" s="84">
        <f>ROUNDDOWN(直径材積計算!X70,2)</f>
        <v>0.87</v>
      </c>
      <c r="L73" s="55">
        <f t="shared" si="6"/>
        <v>0</v>
      </c>
      <c r="M73" s="62" t="e">
        <f>VLOOKUP(E73,入力!$H$38:$I$47,2,FALSE)</f>
        <v>#N/A</v>
      </c>
      <c r="N73" s="62">
        <f t="shared" si="5"/>
        <v>0</v>
      </c>
      <c r="O73" s="49">
        <f>直径材積計算!U70</f>
        <v>0</v>
      </c>
      <c r="P73" s="55">
        <f>直径材積計算!K186</f>
        <v>1681.6787219234764</v>
      </c>
      <c r="Q73" s="204">
        <f>直径材積計算!N70</f>
        <v>928.22183741806248</v>
      </c>
      <c r="R73" s="49">
        <f>直径材積計算!T70</f>
        <v>865.56313937103948</v>
      </c>
      <c r="S73" s="49">
        <f>直径材積計算!S70</f>
        <v>30.224209490771891</v>
      </c>
      <c r="T73" s="84">
        <f>直径材積計算!Y70</f>
        <v>0.87943475982355923</v>
      </c>
      <c r="V73" s="153">
        <v>78</v>
      </c>
    </row>
    <row r="74" spans="4:22">
      <c r="D74" s="48">
        <v>79</v>
      </c>
      <c r="E74" s="55">
        <f>IF(D74&lt;入力!$C$17,NA(),IF(D74&gt;入力!$H$48,NA(),D74))</f>
        <v>79</v>
      </c>
      <c r="F74" s="55">
        <f>IF(E74&gt;入力!$C$17,IF(Q73&gt;=P73,P74,(F73-L73)*(1-$B$27)),IF(E74=入力!$C$17,入力!$C$18,NA()))</f>
        <v>928.22183741806248</v>
      </c>
      <c r="G74" s="49">
        <f>'樹高計算 '!N72</f>
        <v>26.401949651644856</v>
      </c>
      <c r="H74" s="49">
        <f>直径材積計算!L71</f>
        <v>874.90887621232446</v>
      </c>
      <c r="I74" s="49">
        <f>直径材積計算!I71</f>
        <v>30.303586047277314</v>
      </c>
      <c r="J74" s="84">
        <f t="shared" si="4"/>
        <v>0.94256441827092419</v>
      </c>
      <c r="K74" s="84">
        <f>ROUNDDOWN(直径材積計算!X71,2)</f>
        <v>0.88</v>
      </c>
      <c r="L74" s="55">
        <f t="shared" si="6"/>
        <v>0</v>
      </c>
      <c r="M74" s="62" t="e">
        <f>VLOOKUP(E74,入力!$H$38:$I$47,2,FALSE)</f>
        <v>#N/A</v>
      </c>
      <c r="N74" s="62">
        <f t="shared" si="5"/>
        <v>0</v>
      </c>
      <c r="O74" s="49">
        <f>直径材積計算!U71</f>
        <v>0</v>
      </c>
      <c r="P74" s="55">
        <f>直径材積計算!K187</f>
        <v>1676.5242134924715</v>
      </c>
      <c r="Q74" s="204">
        <f>直径材積計算!N71</f>
        <v>928.22183741806248</v>
      </c>
      <c r="R74" s="49">
        <f>直径材積計算!T71</f>
        <v>874.90887621232446</v>
      </c>
      <c r="S74" s="49">
        <f>直径材積計算!S71</f>
        <v>30.303586047277314</v>
      </c>
      <c r="T74" s="84">
        <f>直径材積計算!Y71</f>
        <v>0.88175846477752406</v>
      </c>
      <c r="V74" s="153">
        <v>79</v>
      </c>
    </row>
    <row r="75" spans="4:22">
      <c r="D75" s="48">
        <v>80</v>
      </c>
      <c r="E75" s="55">
        <f>IF(D75&lt;入力!$C$17,NA(),IF(D75&gt;入力!$H$48,NA(),D75))</f>
        <v>80</v>
      </c>
      <c r="F75" s="55">
        <f>IF(E75&gt;入力!$C$17,IF(Q74&gt;=P74,P75,(F74-L74)*(1-$B$27)),IF(E75=入力!$C$17,入力!$C$18,NA()))</f>
        <v>928.22183741806248</v>
      </c>
      <c r="G75" s="49">
        <f>'樹高計算 '!N73</f>
        <v>26.548117587714231</v>
      </c>
      <c r="H75" s="49">
        <f>直径材積計算!L72</f>
        <v>884.12501833224314</v>
      </c>
      <c r="I75" s="49">
        <f>直径材積計算!I72</f>
        <v>30.381124663102433</v>
      </c>
      <c r="J75" s="84">
        <f t="shared" si="4"/>
        <v>0.95249323242762873</v>
      </c>
      <c r="K75" s="84">
        <f>ROUNDDOWN(直径材積計算!X72,2)</f>
        <v>0.88</v>
      </c>
      <c r="L75" s="55">
        <f t="shared" si="6"/>
        <v>0</v>
      </c>
      <c r="M75" s="62" t="e">
        <f>VLOOKUP(E75,入力!$H$38:$I$47,2,FALSE)</f>
        <v>#N/A</v>
      </c>
      <c r="N75" s="62">
        <f t="shared" si="5"/>
        <v>0</v>
      </c>
      <c r="O75" s="49">
        <f>直径材積計算!U72</f>
        <v>0</v>
      </c>
      <c r="P75" s="55">
        <f>直径材積計算!K188</f>
        <v>1671.4770244591505</v>
      </c>
      <c r="Q75" s="204">
        <f>直径材積計算!N72</f>
        <v>928.22183741806248</v>
      </c>
      <c r="R75" s="49">
        <f>直径材積計算!T72</f>
        <v>884.12501833224314</v>
      </c>
      <c r="S75" s="49">
        <f>直径材積計算!S72</f>
        <v>30.381124663102433</v>
      </c>
      <c r="T75" s="84">
        <f>直径材積計算!Y72</f>
        <v>0.88402307469890928</v>
      </c>
      <c r="V75" s="153">
        <v>80</v>
      </c>
    </row>
    <row r="76" spans="4:22">
      <c r="D76" s="48">
        <v>81</v>
      </c>
      <c r="E76" s="55">
        <f>IF(D76&lt;入力!$C$17,NA(),IF(D76&gt;入力!$H$48,NA(),D76))</f>
        <v>81</v>
      </c>
      <c r="F76" s="55">
        <f>IF(E76&gt;入力!$C$17,IF(Q75&gt;=P75,P76,(F75-L75)*(1-$B$27)),IF(E76=入力!$C$17,入力!$C$18,NA()))</f>
        <v>928.22183741806248</v>
      </c>
      <c r="G76" s="49">
        <f>'樹高計算 '!N74</f>
        <v>26.691706004257707</v>
      </c>
      <c r="H76" s="49">
        <f>直径材積計算!L73</f>
        <v>893.21201234483522</v>
      </c>
      <c r="I76" s="49">
        <f>直径材積計算!I73</f>
        <v>30.45687348043657</v>
      </c>
      <c r="J76" s="84">
        <f t="shared" si="4"/>
        <v>0.96228291162529589</v>
      </c>
      <c r="K76" s="84">
        <f>ROUNDDOWN(直径材積計算!X73,2)</f>
        <v>0.88</v>
      </c>
      <c r="L76" s="55">
        <f t="shared" si="6"/>
        <v>0</v>
      </c>
      <c r="M76" s="62" t="e">
        <f>VLOOKUP(E76,入力!$H$38:$I$47,2,FALSE)</f>
        <v>#N/A</v>
      </c>
      <c r="N76" s="62">
        <f t="shared" si="5"/>
        <v>0</v>
      </c>
      <c r="O76" s="49">
        <f>直径材積計算!U73</f>
        <v>0</v>
      </c>
      <c r="P76" s="55">
        <f>直径材積計算!K189</f>
        <v>1666.534969270801</v>
      </c>
      <c r="Q76" s="204">
        <f>直径材積計算!N73</f>
        <v>928.22183741806248</v>
      </c>
      <c r="R76" s="49">
        <f>直径材積計算!T73</f>
        <v>893.21201234483522</v>
      </c>
      <c r="S76" s="49">
        <f>直径材積計算!S73</f>
        <v>30.45687348043657</v>
      </c>
      <c r="T76" s="84">
        <f>直径材積計算!Y73</f>
        <v>0.88623033319980649</v>
      </c>
      <c r="V76" s="153">
        <v>81</v>
      </c>
    </row>
    <row r="77" spans="4:22">
      <c r="D77" s="48">
        <v>82</v>
      </c>
      <c r="E77" s="55">
        <f>IF(D77&lt;入力!$C$17,NA(),IF(D77&gt;入力!$H$48,NA(),D77))</f>
        <v>82</v>
      </c>
      <c r="F77" s="55">
        <f>IF(E77&gt;入力!$C$17,IF(Q76&gt;=P76,P77,(F76-L76)*(1-$B$27)),IF(E77=入力!$C$17,入力!$C$18,NA()))</f>
        <v>928.22183741806248</v>
      </c>
      <c r="G77" s="49">
        <f>'樹高計算 '!N75</f>
        <v>26.832753316795277</v>
      </c>
      <c r="H77" s="49">
        <f>直径材積計算!L74</f>
        <v>902.17036207008016</v>
      </c>
      <c r="I77" s="49">
        <f>直径材積計算!I74</f>
        <v>30.530879035051477</v>
      </c>
      <c r="J77" s="84">
        <f t="shared" si="4"/>
        <v>0.97193399864363572</v>
      </c>
      <c r="K77" s="84">
        <f>ROUNDDOWN(直径材積計算!X74,2)</f>
        <v>0.88</v>
      </c>
      <c r="L77" s="55">
        <f t="shared" si="6"/>
        <v>0</v>
      </c>
      <c r="M77" s="62" t="e">
        <f>VLOOKUP(E77,入力!$H$38:$I$47,2,FALSE)</f>
        <v>#N/A</v>
      </c>
      <c r="N77" s="62">
        <f t="shared" si="5"/>
        <v>0</v>
      </c>
      <c r="O77" s="49">
        <f>直径材積計算!U74</f>
        <v>0</v>
      </c>
      <c r="P77" s="55">
        <f>直径材積計算!K190</f>
        <v>1661.6959050967621</v>
      </c>
      <c r="Q77" s="204">
        <f>直径材積計算!N74</f>
        <v>928.22183741806248</v>
      </c>
      <c r="R77" s="49">
        <f>直径材積計算!T74</f>
        <v>902.17036207008016</v>
      </c>
      <c r="S77" s="49">
        <f>直径材積計算!S74</f>
        <v>30.530879035051477</v>
      </c>
      <c r="T77" s="84">
        <f>直径材積計算!Y74</f>
        <v>0.88838192021087825</v>
      </c>
      <c r="V77" s="153">
        <v>82</v>
      </c>
    </row>
    <row r="78" spans="4:22">
      <c r="D78" s="48">
        <v>83</v>
      </c>
      <c r="E78" s="55">
        <f>IF(D78&lt;入力!$C$17,NA(),IF(D78&gt;入力!$H$48,NA(),D78))</f>
        <v>83</v>
      </c>
      <c r="F78" s="55">
        <f>IF(E78&gt;入力!$C$17,IF(Q77&gt;=P77,P78,(F77-L77)*(1-$B$27)),IF(E78=入力!$C$17,入力!$C$18,NA()))</f>
        <v>928.22183741806248</v>
      </c>
      <c r="G78" s="49">
        <f>'樹高計算 '!N76</f>
        <v>26.971297486008631</v>
      </c>
      <c r="H78" s="49">
        <f>直径材積計算!L75</f>
        <v>911.00062592173481</v>
      </c>
      <c r="I78" s="49">
        <f>直径材積計算!I75</f>
        <v>30.603186330703789</v>
      </c>
      <c r="J78" s="84">
        <f t="shared" si="4"/>
        <v>0.98144709507779937</v>
      </c>
      <c r="K78" s="84">
        <f>ROUNDDOWN(直径材積計算!X75,2)</f>
        <v>0.89</v>
      </c>
      <c r="L78" s="55">
        <f t="shared" si="6"/>
        <v>0</v>
      </c>
      <c r="M78" s="62" t="e">
        <f>VLOOKUP(E78,入力!$H$38:$I$47,2,FALSE)</f>
        <v>#N/A</v>
      </c>
      <c r="N78" s="62">
        <f t="shared" si="5"/>
        <v>0</v>
      </c>
      <c r="O78" s="49">
        <f>直径材積計算!U75</f>
        <v>0</v>
      </c>
      <c r="P78" s="55">
        <f>直径材積計算!K191</f>
        <v>1656.9577310327124</v>
      </c>
      <c r="Q78" s="204">
        <f>直径材積計算!N75</f>
        <v>928.22183741806248</v>
      </c>
      <c r="R78" s="49">
        <f>直径材積計算!T75</f>
        <v>911.00062592173481</v>
      </c>
      <c r="S78" s="49">
        <f>直径材積計算!S75</f>
        <v>30.603186330703789</v>
      </c>
      <c r="T78" s="84">
        <f>直径材積計算!Y75</f>
        <v>0.89047945495110792</v>
      </c>
      <c r="V78" s="153">
        <v>83</v>
      </c>
    </row>
    <row r="79" spans="4:22">
      <c r="D79" s="48">
        <v>84</v>
      </c>
      <c r="E79" s="55">
        <f>IF(D79&lt;入力!$C$17,NA(),IF(D79&gt;入力!$H$48,NA(),D79))</f>
        <v>84</v>
      </c>
      <c r="F79" s="55">
        <f>IF(E79&gt;入力!$C$17,IF(Q78&gt;=P78,P79,(F78-L78)*(1-$B$27)),IF(E79=入力!$C$17,入力!$C$18,NA()))</f>
        <v>928.22183741806248</v>
      </c>
      <c r="G79" s="49">
        <f>'樹高計算 '!N77</f>
        <v>27.107376031339449</v>
      </c>
      <c r="H79" s="49">
        <f>直径材積計算!L76</f>
        <v>919.70341438820628</v>
      </c>
      <c r="I79" s="49">
        <f>直径材積計算!I76</f>
        <v>30.673838909212268</v>
      </c>
      <c r="J79" s="84">
        <f t="shared" si="4"/>
        <v>0.9908228586244523</v>
      </c>
      <c r="K79" s="84">
        <f>ROUNDDOWN(直径材積計算!X76,2)</f>
        <v>0.89</v>
      </c>
      <c r="L79" s="55">
        <f t="shared" si="6"/>
        <v>0</v>
      </c>
      <c r="M79" s="62" t="e">
        <f>VLOOKUP(E79,入力!$H$38:$I$47,2,FALSE)</f>
        <v>#N/A</v>
      </c>
      <c r="N79" s="62">
        <f t="shared" si="5"/>
        <v>0</v>
      </c>
      <c r="O79" s="49">
        <f>直径材積計算!U76</f>
        <v>0</v>
      </c>
      <c r="P79" s="55">
        <f>直径材積計算!K192</f>
        <v>1652.3183873040377</v>
      </c>
      <c r="Q79" s="204">
        <f>直径材積計算!N76</f>
        <v>928.22183741806248</v>
      </c>
      <c r="R79" s="49">
        <f>直径材積計算!T76</f>
        <v>919.70341438820628</v>
      </c>
      <c r="S79" s="49">
        <f>直径材積計算!S76</f>
        <v>30.673838909212268</v>
      </c>
      <c r="T79" s="84">
        <f>直径材積計算!Y76</f>
        <v>0.89252449873142026</v>
      </c>
      <c r="V79" s="153">
        <v>84</v>
      </c>
    </row>
    <row r="80" spans="4:22">
      <c r="D80" s="48">
        <v>85</v>
      </c>
      <c r="E80" s="55">
        <f>IF(D80&lt;入力!$C$17,NA(),IF(D80&gt;入力!$H$48,NA(),D80))</f>
        <v>85</v>
      </c>
      <c r="F80" s="55">
        <f>IF(E80&gt;入力!$C$17,IF(Q79&gt;=P79,P80,(F79-L79)*(1-$B$27)),IF(E80=入力!$C$17,入力!$C$18,NA()))</f>
        <v>928.22183741806248</v>
      </c>
      <c r="G80" s="49">
        <f>'樹高計算 '!N78</f>
        <v>27.241026043485697</v>
      </c>
      <c r="H80" s="49">
        <f>直径材積計算!L77</f>
        <v>928.27938759894892</v>
      </c>
      <c r="I80" s="49">
        <f>直径材積計算!I77</f>
        <v>30.742878916480471</v>
      </c>
      <c r="J80" s="84">
        <f t="shared" si="4"/>
        <v>1.0000620004599832</v>
      </c>
      <c r="K80" s="84">
        <f>ROUNDDOWN(直径材積計算!X77,2)</f>
        <v>0.89</v>
      </c>
      <c r="L80" s="55">
        <f t="shared" si="6"/>
        <v>0</v>
      </c>
      <c r="M80" s="62" t="e">
        <f>VLOOKUP(E80,入力!$H$38:$I$47,2,FALSE)</f>
        <v>#N/A</v>
      </c>
      <c r="N80" s="62">
        <f t="shared" si="5"/>
        <v>0</v>
      </c>
      <c r="O80" s="49">
        <f>直径材積計算!U77</f>
        <v>0</v>
      </c>
      <c r="P80" s="55">
        <f>直径材積計算!K193</f>
        <v>1647.775854472153</v>
      </c>
      <c r="Q80" s="204">
        <f>直径材積計算!N77</f>
        <v>928.22183741806248</v>
      </c>
      <c r="R80" s="49">
        <f>直径材積計算!T77</f>
        <v>928.27938759894892</v>
      </c>
      <c r="S80" s="49">
        <f>直径材積計算!S77</f>
        <v>30.742878916480471</v>
      </c>
      <c r="T80" s="84">
        <f>直径材積計算!Y77</f>
        <v>0.89451855760222487</v>
      </c>
      <c r="V80" s="153">
        <v>85</v>
      </c>
    </row>
    <row r="81" spans="4:22">
      <c r="D81" s="48">
        <v>86</v>
      </c>
      <c r="E81" s="55">
        <f>IF(D81&lt;入力!$C$17,NA(),IF(D81&gt;入力!$H$48,NA(),D81))</f>
        <v>86</v>
      </c>
      <c r="F81" s="55">
        <f>IF(E81&gt;入力!$C$17,IF(Q80&gt;=P80,P81,(F80-L80)*(1-$B$27)),IF(E81=入力!$C$17,入力!$C$18,NA()))</f>
        <v>928.22183741806248</v>
      </c>
      <c r="G81" s="49">
        <f>'樹高計算 '!N79</f>
        <v>27.372284195838215</v>
      </c>
      <c r="H81" s="49">
        <f>直径材積計算!L78</f>
        <v>936.72925296973722</v>
      </c>
      <c r="I81" s="49">
        <f>直径材積計算!I78</f>
        <v>30.810347164718188</v>
      </c>
      <c r="J81" s="84">
        <f t="shared" si="4"/>
        <v>1.0091652827036897</v>
      </c>
      <c r="K81" s="84">
        <f>ROUNDDOWN(直径材積計算!X78,2)</f>
        <v>0.89</v>
      </c>
      <c r="L81" s="55">
        <f t="shared" si="6"/>
        <v>0</v>
      </c>
      <c r="M81" s="62" t="e">
        <f>VLOOKUP(E81,入力!$H$38:$I$47,2,FALSE)</f>
        <v>#N/A</v>
      </c>
      <c r="N81" s="62">
        <f t="shared" si="5"/>
        <v>0</v>
      </c>
      <c r="O81" s="49">
        <f>直径材積計算!U78</f>
        <v>0</v>
      </c>
      <c r="P81" s="55">
        <f>直径材積計算!K194</f>
        <v>1643.3281526470118</v>
      </c>
      <c r="Q81" s="204">
        <f>直径材積計算!N78</f>
        <v>928.22183741806248</v>
      </c>
      <c r="R81" s="49">
        <f>直径材積計算!T78</f>
        <v>936.72925296973722</v>
      </c>
      <c r="S81" s="49">
        <f>直径材積計算!S78</f>
        <v>30.810347164718188</v>
      </c>
      <c r="T81" s="84">
        <f>直径材積計算!Y78</f>
        <v>0.89646308485433035</v>
      </c>
      <c r="V81" s="153">
        <v>86</v>
      </c>
    </row>
    <row r="82" spans="4:22">
      <c r="D82" s="48">
        <v>87</v>
      </c>
      <c r="E82" s="55">
        <f>IF(D82&lt;入力!$C$17,NA(),IF(D82&gt;入力!$H$48,NA(),D82))</f>
        <v>87</v>
      </c>
      <c r="F82" s="55">
        <f>IF(E82&gt;入力!$C$17,IF(Q81&gt;=P81,P82,(F81-L81)*(1-$B$27)),IF(E82=入力!$C$17,入力!$C$18,NA()))</f>
        <v>928.22183741806248</v>
      </c>
      <c r="G82" s="49">
        <f>'樹高計算 '!N80</f>
        <v>27.501186754901767</v>
      </c>
      <c r="H82" s="49">
        <f>直径材積計算!L79</f>
        <v>945.05376292090875</v>
      </c>
      <c r="I82" s="49">
        <f>直径材積計算!I79</f>
        <v>30.87628319109869</v>
      </c>
      <c r="J82" s="84">
        <f t="shared" si="4"/>
        <v>1.0181335159595748</v>
      </c>
      <c r="K82" s="84">
        <f>ROUNDDOWN(直径材積計算!X79,2)</f>
        <v>0.89</v>
      </c>
      <c r="L82" s="55">
        <f t="shared" si="6"/>
        <v>0</v>
      </c>
      <c r="M82" s="62" t="e">
        <f>VLOOKUP(E82,入力!$H$38:$I$47,2,FALSE)</f>
        <v>#N/A</v>
      </c>
      <c r="N82" s="62">
        <f t="shared" si="5"/>
        <v>0</v>
      </c>
      <c r="O82" s="49">
        <f>直径材積計算!U79</f>
        <v>0</v>
      </c>
      <c r="P82" s="55">
        <f>直径材積計算!K195</f>
        <v>1638.97334070848</v>
      </c>
      <c r="Q82" s="204">
        <f>直径材積計算!N79</f>
        <v>928.22183741806248</v>
      </c>
      <c r="R82" s="49">
        <f>直径材積計算!T79</f>
        <v>945.05376292090875</v>
      </c>
      <c r="S82" s="49">
        <f>直径材積計算!S79</f>
        <v>30.87628319109869</v>
      </c>
      <c r="T82" s="84">
        <f>直径材積計算!Y79</f>
        <v>0.89835948338207672</v>
      </c>
      <c r="V82" s="153">
        <v>87</v>
      </c>
    </row>
    <row r="83" spans="4:22">
      <c r="D83" s="48">
        <v>88</v>
      </c>
      <c r="E83" s="55">
        <f>IF(D83&lt;入力!$C$17,NA(),IF(D83&gt;入力!$H$48,NA(),D83))</f>
        <v>88</v>
      </c>
      <c r="F83" s="55">
        <f>IF(E83&gt;入力!$C$17,IF(Q82&gt;=P82,P83,(F82-L82)*(1-$B$27)),IF(E83=入力!$C$17,入力!$C$18,NA()))</f>
        <v>928.22183741806248</v>
      </c>
      <c r="G83" s="49">
        <f>'樹高計算 '!N81</f>
        <v>27.627769589746261</v>
      </c>
      <c r="H83" s="49">
        <f>直径材積計算!L80</f>
        <v>953.25371266339118</v>
      </c>
      <c r="I83" s="49">
        <f>直径材積計算!I80</f>
        <v>30.940725313073635</v>
      </c>
      <c r="J83" s="84">
        <f t="shared" si="4"/>
        <v>1.026967556931172</v>
      </c>
      <c r="K83" s="84">
        <f>ROUNDDOWN(直径材積計算!X80,2)</f>
        <v>0.9</v>
      </c>
      <c r="L83" s="55">
        <f t="shared" si="6"/>
        <v>0</v>
      </c>
      <c r="M83" s="62" t="e">
        <f>VLOOKUP(E83,入力!$H$38:$I$47,2,FALSE)</f>
        <v>#N/A</v>
      </c>
      <c r="N83" s="62">
        <f t="shared" si="5"/>
        <v>0</v>
      </c>
      <c r="O83" s="49">
        <f>直径材積計算!U80</f>
        <v>0</v>
      </c>
      <c r="P83" s="55">
        <f>直径材積計算!K196</f>
        <v>1634.7095155387581</v>
      </c>
      <c r="Q83" s="204">
        <f>直径材積計算!N80</f>
        <v>928.22183741806248</v>
      </c>
      <c r="R83" s="49">
        <f>直径材積計算!T80</f>
        <v>953.25371266339118</v>
      </c>
      <c r="S83" s="49">
        <f>直径材積計算!S80</f>
        <v>30.940725313073635</v>
      </c>
      <c r="T83" s="84">
        <f>直径材積計算!Y80</f>
        <v>0.90020910791700015</v>
      </c>
      <c r="V83" s="153">
        <v>88</v>
      </c>
    </row>
    <row r="84" spans="4:22">
      <c r="D84" s="48">
        <v>89</v>
      </c>
      <c r="E84" s="55">
        <f>IF(D84&lt;入力!$C$17,NA(),IF(D84&gt;入力!$H$48,NA(),D84))</f>
        <v>89</v>
      </c>
      <c r="F84" s="55">
        <f>IF(E84&gt;入力!$C$17,IF(Q83&gt;=P83,P84,(F83-L83)*(1-$B$27)),IF(E84=入力!$C$17,入力!$C$18,NA()))</f>
        <v>928.22183741806248</v>
      </c>
      <c r="G84" s="49">
        <f>'樹高計算 '!N82</f>
        <v>27.752068180535485</v>
      </c>
      <c r="H84" s="49">
        <f>直径材積計算!L81</f>
        <v>961.32993804796956</v>
      </c>
      <c r="I84" s="49">
        <f>直径材積計算!I81</f>
        <v>31.003710680553496</v>
      </c>
      <c r="J84" s="84">
        <f t="shared" si="4"/>
        <v>1.035668306104498</v>
      </c>
      <c r="K84" s="84">
        <f>ROUNDDOWN(直径材積計算!X81,2)</f>
        <v>0.9</v>
      </c>
      <c r="L84" s="55">
        <f t="shared" si="6"/>
        <v>0</v>
      </c>
      <c r="M84" s="62" t="e">
        <f>VLOOKUP(E84,入力!$H$38:$I$47,2,FALSE)</f>
        <v>#N/A</v>
      </c>
      <c r="N84" s="62">
        <f t="shared" si="5"/>
        <v>0</v>
      </c>
      <c r="O84" s="49">
        <f>直径材積計算!U81</f>
        <v>0</v>
      </c>
      <c r="P84" s="55">
        <f>直径材積計算!K197</f>
        <v>1630.5348112676054</v>
      </c>
      <c r="Q84" s="204">
        <f>直径材積計算!N81</f>
        <v>928.22183741806248</v>
      </c>
      <c r="R84" s="49">
        <f>直径材積計算!T81</f>
        <v>961.32993804796956</v>
      </c>
      <c r="S84" s="49">
        <f>直径材積計算!S81</f>
        <v>31.003710680553496</v>
      </c>
      <c r="T84" s="84">
        <f>直径材積計算!Y81</f>
        <v>0.90201326713983332</v>
      </c>
      <c r="V84" s="153">
        <v>89</v>
      </c>
    </row>
    <row r="85" spans="4:22">
      <c r="D85" s="48">
        <v>90</v>
      </c>
      <c r="E85" s="55">
        <f>IF(D85&lt;入力!$C$17,NA(),IF(D85&gt;入力!$H$48,NA(),D85))</f>
        <v>90</v>
      </c>
      <c r="F85" s="55">
        <f>IF(E85&gt;入力!$C$17,IF(Q84&gt;=P84,P85,(F84-L84)*(1-$B$27)),IF(E85=入力!$C$17,入力!$C$18,NA()))</f>
        <v>928.22183741806248</v>
      </c>
      <c r="G85" s="49">
        <f>'樹高計算 '!N83</f>
        <v>27.87411762618132</v>
      </c>
      <c r="H85" s="49">
        <f>直径材積計算!L82</f>
        <v>969.28331347386165</v>
      </c>
      <c r="I85" s="49">
        <f>直径材積計算!I82</f>
        <v>31.065275325148477</v>
      </c>
      <c r="J85" s="84">
        <f t="shared" si="4"/>
        <v>1.0442367054949016</v>
      </c>
      <c r="K85" s="84">
        <f>ROUNDDOWN(直径材積計算!X82,2)</f>
        <v>0.9</v>
      </c>
      <c r="L85" s="55">
        <f t="shared" si="6"/>
        <v>0</v>
      </c>
      <c r="M85" s="62" t="e">
        <f>VLOOKUP(E85,入力!$H$38:$I$47,2,FALSE)</f>
        <v>#N/A</v>
      </c>
      <c r="N85" s="62">
        <f t="shared" si="5"/>
        <v>0</v>
      </c>
      <c r="O85" s="49">
        <f>直径材積計算!U82</f>
        <v>0</v>
      </c>
      <c r="P85" s="55">
        <f>直径材積計算!K198</f>
        <v>1626.447398531722</v>
      </c>
      <c r="Q85" s="204">
        <f>直径材積計算!N82</f>
        <v>928.22183741806248</v>
      </c>
      <c r="R85" s="49">
        <f>直径材積計算!T82</f>
        <v>969.28331347386165</v>
      </c>
      <c r="S85" s="49">
        <f>直径材積計算!S82</f>
        <v>31.065275325148477</v>
      </c>
      <c r="T85" s="84">
        <f>直径材積計算!Y82</f>
        <v>0.9037732256781551</v>
      </c>
      <c r="V85" s="153">
        <v>90</v>
      </c>
    </row>
    <row r="86" spans="4:22">
      <c r="D86" s="48">
        <v>91</v>
      </c>
      <c r="E86" s="55">
        <f>IF(D86&lt;入力!$C$17,NA(),IF(D86&gt;入力!$H$48,NA(),D86))</f>
        <v>91</v>
      </c>
      <c r="F86" s="55">
        <f>IF(E86&gt;入力!$C$17,IF(Q85&gt;=P85,P86,(F85-L85)*(1-$B$27)),IF(E86=入力!$C$17,入力!$C$18,NA()))</f>
        <v>928.22183741806248</v>
      </c>
      <c r="G86" s="49">
        <f>'樹高計算 '!N84</f>
        <v>27.993952651172499</v>
      </c>
      <c r="H86" s="49">
        <f>直径材積計算!L83</f>
        <v>977.11474985317045</v>
      </c>
      <c r="I86" s="49">
        <f>直径材積計算!I83</f>
        <v>31.125454206652257</v>
      </c>
      <c r="J86" s="84">
        <f t="shared" si="4"/>
        <v>1.0526737364541092</v>
      </c>
      <c r="K86" s="84">
        <f>ROUNDDOWN(直径材積計算!X83,2)</f>
        <v>0.9</v>
      </c>
      <c r="L86" s="55">
        <f t="shared" si="6"/>
        <v>0</v>
      </c>
      <c r="M86" s="62" t="e">
        <f>VLOOKUP(E86,入力!$H$38:$I$47,2,FALSE)</f>
        <v>#N/A</v>
      </c>
      <c r="N86" s="62">
        <f t="shared" si="5"/>
        <v>0</v>
      </c>
      <c r="O86" s="49">
        <f>直径材積計算!U83</f>
        <v>0</v>
      </c>
      <c r="P86" s="55">
        <f>直径材積計算!K199</f>
        <v>1622.4454837493386</v>
      </c>
      <c r="Q86" s="204">
        <f>直径材積計算!N83</f>
        <v>928.22183741806248</v>
      </c>
      <c r="R86" s="49">
        <f>直径材積計算!T83</f>
        <v>977.11474985317045</v>
      </c>
      <c r="S86" s="49">
        <f>直径材積計算!S83</f>
        <v>31.125454206652257</v>
      </c>
      <c r="T86" s="84">
        <f>直径材積計算!Y83</f>
        <v>0.90549020599656638</v>
      </c>
      <c r="V86" s="153">
        <v>91</v>
      </c>
    </row>
    <row r="87" spans="4:22">
      <c r="D87" s="48">
        <v>92</v>
      </c>
      <c r="E87" s="55">
        <f>IF(D87&lt;入力!$C$17,NA(),IF(D87&gt;入力!$H$48,NA(),D87))</f>
        <v>92</v>
      </c>
      <c r="F87" s="55">
        <f>IF(E87&gt;入力!$C$17,IF(Q86&gt;=P86,P87,(F86-L86)*(1-$B$27)),IF(E87=入力!$C$17,入力!$C$18,NA()))</f>
        <v>928.22183741806248</v>
      </c>
      <c r="G87" s="49">
        <f>'樹高計算 '!N85</f>
        <v>28.111607611627043</v>
      </c>
      <c r="H87" s="49">
        <f>直径材積計算!L84</f>
        <v>984.8251926283084</v>
      </c>
      <c r="I87" s="49">
        <f>直径材積計算!I84</f>
        <v>31.18428125693984</v>
      </c>
      <c r="J87" s="84">
        <f t="shared" si="4"/>
        <v>1.0609804175343402</v>
      </c>
      <c r="K87" s="84">
        <f>ROUNDDOWN(直径材積計算!X84,2)</f>
        <v>0.9</v>
      </c>
      <c r="L87" s="55">
        <f t="shared" si="6"/>
        <v>0</v>
      </c>
      <c r="M87" s="62" t="e">
        <f>VLOOKUP(E87,入力!$H$38:$I$47,2,FALSE)</f>
        <v>#N/A</v>
      </c>
      <c r="N87" s="62">
        <f t="shared" si="5"/>
        <v>0</v>
      </c>
      <c r="O87" s="49">
        <f>直径材積計算!U84</f>
        <v>0</v>
      </c>
      <c r="P87" s="55">
        <f>直径材積計算!K200</f>
        <v>1618.5273084107596</v>
      </c>
      <c r="Q87" s="204">
        <f>直径材積計算!N84</f>
        <v>928.22183741806248</v>
      </c>
      <c r="R87" s="49">
        <f>直径材積計算!T84</f>
        <v>984.8251926283084</v>
      </c>
      <c r="S87" s="49">
        <f>直径材積計算!S84</f>
        <v>31.18428125693984</v>
      </c>
      <c r="T87" s="84">
        <f>直径材積計算!Y84</f>
        <v>0.90716539018583853</v>
      </c>
      <c r="V87" s="153">
        <v>92</v>
      </c>
    </row>
    <row r="88" spans="4:22">
      <c r="D88" s="48">
        <v>93</v>
      </c>
      <c r="E88" s="55">
        <f>IF(D88&lt;入力!$C$17,NA(),IF(D88&gt;入力!$H$48,NA(),D88))</f>
        <v>93</v>
      </c>
      <c r="F88" s="55">
        <f>IF(E88&gt;入力!$C$17,IF(Q87&gt;=P87,P88,(F87-L87)*(1-$B$27)),IF(E88=入力!$C$17,入力!$C$18,NA()))</f>
        <v>928.22183741806248</v>
      </c>
      <c r="G88" s="49">
        <f>'樹高計算 '!N86</f>
        <v>28.227116500617985</v>
      </c>
      <c r="H88" s="49">
        <f>直径材積計算!L85</f>
        <v>992.41561983991278</v>
      </c>
      <c r="I88" s="49">
        <f>直径材積計算!I85</f>
        <v>31.241789421440231</v>
      </c>
      <c r="J88" s="84">
        <f t="shared" si="4"/>
        <v>1.0691578024068162</v>
      </c>
      <c r="K88" s="84">
        <f>ROUNDDOWN(直径材積計算!X85,2)</f>
        <v>0.9</v>
      </c>
      <c r="L88" s="55">
        <f t="shared" si="6"/>
        <v>0</v>
      </c>
      <c r="M88" s="62" t="e">
        <f>VLOOKUP(E88,入力!$H$38:$I$47,2,FALSE)</f>
        <v>#N/A</v>
      </c>
      <c r="N88" s="62">
        <f t="shared" si="5"/>
        <v>0</v>
      </c>
      <c r="O88" s="49">
        <f>直径材積計算!U85</f>
        <v>0</v>
      </c>
      <c r="P88" s="55">
        <f>直径材積計算!K201</f>
        <v>1614.691148385351</v>
      </c>
      <c r="Q88" s="204">
        <f>直径材積計算!N85</f>
        <v>928.22183741806248</v>
      </c>
      <c r="R88" s="49">
        <f>直径材積計算!T85</f>
        <v>992.41561983991278</v>
      </c>
      <c r="S88" s="49">
        <f>直径材積計算!S85</f>
        <v>31.241789421440231</v>
      </c>
      <c r="T88" s="84">
        <f>直径材積計算!Y85</f>
        <v>0.908799921657089</v>
      </c>
      <c r="V88" s="153">
        <v>93</v>
      </c>
    </row>
    <row r="89" spans="4:22">
      <c r="D89" s="48">
        <v>94</v>
      </c>
      <c r="E89" s="55">
        <f>IF(D89&lt;入力!$C$17,NA(),IF(D89&gt;入力!$H$48,NA(),D89))</f>
        <v>94</v>
      </c>
      <c r="F89" s="55">
        <f>IF(E89&gt;入力!$C$17,IF(Q88&gt;=P88,P89,(F88-L88)*(1-$B$27)),IF(E89=入力!$C$17,入力!$C$18,NA()))</f>
        <v>928.22183741806248</v>
      </c>
      <c r="G89" s="49">
        <f>'樹高計算 '!N87</f>
        <v>28.34051295282157</v>
      </c>
      <c r="H89" s="49">
        <f>直径材積計算!L86</f>
        <v>999.8870402431611</v>
      </c>
      <c r="I89" s="49">
        <f>直径材積計算!I86</f>
        <v>31.298010698334352</v>
      </c>
      <c r="J89" s="84">
        <f t="shared" si="4"/>
        <v>1.0772069778324136</v>
      </c>
      <c r="K89" s="84">
        <f>ROUNDDOWN(直径材積計算!X86,2)</f>
        <v>0.91</v>
      </c>
      <c r="L89" s="55">
        <f t="shared" si="6"/>
        <v>0</v>
      </c>
      <c r="M89" s="62" t="e">
        <f>VLOOKUP(E89,入力!$H$38:$I$47,2,FALSE)</f>
        <v>#N/A</v>
      </c>
      <c r="N89" s="62">
        <f t="shared" si="5"/>
        <v>0</v>
      </c>
      <c r="O89" s="49">
        <f>直径材積計算!U86</f>
        <v>0</v>
      </c>
      <c r="P89" s="55">
        <f>直径材積計算!K202</f>
        <v>1610.9353132452775</v>
      </c>
      <c r="Q89" s="204">
        <f>直径材積計算!N86</f>
        <v>928.22183741806248</v>
      </c>
      <c r="R89" s="49">
        <f>直径材積計算!T86</f>
        <v>999.8870402431611</v>
      </c>
      <c r="S89" s="49">
        <f>直径材積計算!S86</f>
        <v>31.298010698334352</v>
      </c>
      <c r="T89" s="84">
        <f>直径材積計算!Y86</f>
        <v>0.91039490674667456</v>
      </c>
      <c r="V89" s="153">
        <v>94</v>
      </c>
    </row>
    <row r="90" spans="4:22">
      <c r="D90" s="48">
        <v>95</v>
      </c>
      <c r="E90" s="55">
        <f>IF(D90&lt;入力!$C$17,NA(),IF(D90&gt;入力!$H$48,NA(),D90))</f>
        <v>95</v>
      </c>
      <c r="F90" s="55">
        <f>IF(E90&gt;入力!$C$17,IF(Q89&gt;=P89,P90,(F89-L89)*(1-$B$27)),IF(E90=入力!$C$17,入力!$C$18,NA()))</f>
        <v>928.22183741806248</v>
      </c>
      <c r="G90" s="49">
        <f>'樹高計算 '!N88</f>
        <v>28.451830248537068</v>
      </c>
      <c r="H90" s="49">
        <f>直径材積計算!L87</f>
        <v>1007.2404914707599</v>
      </c>
      <c r="I90" s="49">
        <f>直径材積計算!I87</f>
        <v>31.352976175619716</v>
      </c>
      <c r="J90" s="84">
        <f t="shared" si="4"/>
        <v>1.0851290616825988</v>
      </c>
      <c r="K90" s="84">
        <f>ROUNDDOWN(直径材積計算!X87,2)</f>
        <v>0.91</v>
      </c>
      <c r="L90" s="55">
        <f t="shared" si="6"/>
        <v>0</v>
      </c>
      <c r="M90" s="62" t="e">
        <f>VLOOKUP(E90,入力!$H$38:$I$47,2,FALSE)</f>
        <v>#N/A</v>
      </c>
      <c r="N90" s="62">
        <f t="shared" si="5"/>
        <v>0</v>
      </c>
      <c r="O90" s="49">
        <f>直径材積計算!U87</f>
        <v>0</v>
      </c>
      <c r="P90" s="55">
        <f>直径材積計算!K203</f>
        <v>1607.2581456060698</v>
      </c>
      <c r="Q90" s="204">
        <f>直径材積計算!N87</f>
        <v>928.22183741806248</v>
      </c>
      <c r="R90" s="49">
        <f>直径材積計算!T87</f>
        <v>1007.2404914707599</v>
      </c>
      <c r="S90" s="49">
        <f>直径材積計算!S87</f>
        <v>31.352976175619716</v>
      </c>
      <c r="T90" s="84">
        <f>直径材積計算!Y87</f>
        <v>0.91195141623712528</v>
      </c>
      <c r="V90" s="153">
        <v>95</v>
      </c>
    </row>
    <row r="91" spans="4:22">
      <c r="D91" s="48">
        <v>96</v>
      </c>
      <c r="E91" s="55">
        <f>IF(D91&lt;入力!$C$17,NA(),IF(D91&gt;入力!$H$48,NA(),D91))</f>
        <v>96</v>
      </c>
      <c r="F91" s="55">
        <f>IF(E91&gt;入力!$C$17,IF(Q90&gt;=P90,P91,(F90-L90)*(1-$B$27)),IF(E91=入力!$C$17,入力!$C$18,NA()))</f>
        <v>928.22183741806248</v>
      </c>
      <c r="G91" s="49">
        <f>'樹高計算 '!N89</f>
        <v>28.561101317126454</v>
      </c>
      <c r="H91" s="49">
        <f>直径材積計算!L88</f>
        <v>1014.4770382411645</v>
      </c>
      <c r="I91" s="49">
        <f>直径材積計算!I88</f>
        <v>31.406716066174152</v>
      </c>
      <c r="J91" s="84">
        <f t="shared" si="4"/>
        <v>1.0929252010090917</v>
      </c>
      <c r="K91" s="84">
        <f>ROUNDDOWN(直径材積計算!X88,2)</f>
        <v>0.91</v>
      </c>
      <c r="L91" s="55">
        <f t="shared" si="6"/>
        <v>0</v>
      </c>
      <c r="M91" s="62" t="e">
        <f>VLOOKUP(E91,入力!$H$38:$I$47,2,FALSE)</f>
        <v>#N/A</v>
      </c>
      <c r="N91" s="62">
        <f t="shared" si="5"/>
        <v>0</v>
      </c>
      <c r="O91" s="49">
        <f>直径材積計算!U88</f>
        <v>0</v>
      </c>
      <c r="P91" s="55">
        <f>直径材積計算!K204</f>
        <v>1603.658020484</v>
      </c>
      <c r="Q91" s="204">
        <f>直径材積計算!N88</f>
        <v>928.22183741806248</v>
      </c>
      <c r="R91" s="49">
        <f>直径材積計算!T88</f>
        <v>1014.4770382411645</v>
      </c>
      <c r="S91" s="49">
        <f>直径材積計算!S88</f>
        <v>31.406716066174152</v>
      </c>
      <c r="T91" s="84">
        <f>直径材積計算!Y88</f>
        <v>0.91347048679914067</v>
      </c>
      <c r="V91" s="153">
        <v>96</v>
      </c>
    </row>
    <row r="92" spans="4:22">
      <c r="D92" s="48">
        <v>97</v>
      </c>
      <c r="E92" s="55">
        <f>IF(D92&lt;入力!$C$17,NA(),IF(D92&gt;入力!$H$48,NA(),D92))</f>
        <v>97</v>
      </c>
      <c r="F92" s="55">
        <f>IF(E92&gt;入力!$C$17,IF(Q91&gt;=P91,P92,(F91-L91)*(1-$B$27)),IF(E92=入力!$C$17,入力!$C$18,NA()))</f>
        <v>928.22183741806248</v>
      </c>
      <c r="G92" s="49">
        <f>'樹高計算 '!N90</f>
        <v>28.668358739921548</v>
      </c>
      <c r="H92" s="49">
        <f>直径材積計算!L89</f>
        <v>1021.5977706108847</v>
      </c>
      <c r="I92" s="49">
        <f>直径材積計算!I89</f>
        <v>31.459259740943214</v>
      </c>
      <c r="J92" s="84">
        <f t="shared" si="4"/>
        <v>1.1005965701610256</v>
      </c>
      <c r="K92" s="84">
        <f>ROUNDDOWN(直径材積計算!X89,2)</f>
        <v>0.91</v>
      </c>
      <c r="L92" s="55">
        <f t="shared" si="6"/>
        <v>0</v>
      </c>
      <c r="M92" s="62" t="e">
        <f>VLOOKUP(E92,入力!$H$38:$I$47,2,FALSE)</f>
        <v>#N/A</v>
      </c>
      <c r="N92" s="62">
        <f t="shared" si="5"/>
        <v>0</v>
      </c>
      <c r="O92" s="49">
        <f>直径材積計算!U89</f>
        <v>0</v>
      </c>
      <c r="P92" s="55">
        <f>直径材積計算!K205</f>
        <v>1600.1333446700683</v>
      </c>
      <c r="Q92" s="204">
        <f>直径材積計算!N89</f>
        <v>928.22183741806248</v>
      </c>
      <c r="R92" s="49">
        <f>直径材積計算!T89</f>
        <v>1021.5977706108847</v>
      </c>
      <c r="S92" s="49">
        <f>直径材積計算!S89</f>
        <v>31.459259740943214</v>
      </c>
      <c r="T92" s="84">
        <f>直径材積計算!Y89</f>
        <v>0.91495312235933901</v>
      </c>
      <c r="V92" s="153">
        <v>97</v>
      </c>
    </row>
    <row r="93" spans="4:22">
      <c r="D93" s="48">
        <v>98</v>
      </c>
      <c r="E93" s="55">
        <f>IF(D93&lt;入力!$C$17,NA(),IF(D93&gt;入力!$H$48,NA(),D93))</f>
        <v>98</v>
      </c>
      <c r="F93" s="55">
        <f>IF(E93&gt;入力!$C$17,IF(Q92&gt;=P92,P93,(F92-L92)*(1-$B$27)),IF(E93=入力!$C$17,入力!$C$18,NA()))</f>
        <v>928.22183741806248</v>
      </c>
      <c r="G93" s="49">
        <f>'樹高計算 '!N91</f>
        <v>28.773634752645311</v>
      </c>
      <c r="H93" s="49">
        <f>直径材積計算!L90</f>
        <v>1028.6038022699711</v>
      </c>
      <c r="I93" s="49">
        <f>直径材積計算!I90</f>
        <v>31.510635760368036</v>
      </c>
      <c r="J93" s="84">
        <f t="shared" si="4"/>
        <v>1.1081443689486239</v>
      </c>
      <c r="K93" s="84">
        <f>ROUNDDOWN(直径材積計算!X90,2)</f>
        <v>0.91</v>
      </c>
      <c r="L93" s="55">
        <f t="shared" si="6"/>
        <v>0</v>
      </c>
      <c r="M93" s="62" t="e">
        <f>VLOOKUP(E93,入力!$H$38:$I$47,2,FALSE)</f>
        <v>#N/A</v>
      </c>
      <c r="N93" s="62">
        <f t="shared" si="5"/>
        <v>0</v>
      </c>
      <c r="O93" s="49">
        <f>直径材積計算!U90</f>
        <v>0</v>
      </c>
      <c r="P93" s="55">
        <f>直径材積計算!K206</f>
        <v>1596.6825561203225</v>
      </c>
      <c r="Q93" s="204">
        <f>直径材積計算!N90</f>
        <v>928.22183741806248</v>
      </c>
      <c r="R93" s="49">
        <f>直径材積計算!T90</f>
        <v>1028.6038022699711</v>
      </c>
      <c r="S93" s="49">
        <f>直径材積計算!S90</f>
        <v>31.510635760368036</v>
      </c>
      <c r="T93" s="84">
        <f>直径材積計算!Y90</f>
        <v>0.91640029539818046</v>
      </c>
      <c r="V93" s="153">
        <v>98</v>
      </c>
    </row>
    <row r="94" spans="4:22">
      <c r="D94" s="48">
        <v>99</v>
      </c>
      <c r="E94" s="55">
        <f>IF(D94&lt;入力!$C$17,NA(),IF(D94&gt;入力!$H$48,NA(),D94))</f>
        <v>99</v>
      </c>
      <c r="F94" s="55">
        <f>IF(E94&gt;入力!$C$17,IF(Q93&gt;=P93,P94,(F93-L93)*(1-$B$27)),IF(E94=入力!$C$17,入力!$C$18,NA()))</f>
        <v>928.22183741806248</v>
      </c>
      <c r="G94" s="49">
        <f>'樹高計算 '!N92</f>
        <v>28.876961247392533</v>
      </c>
      <c r="H94" s="49">
        <f>直径材積計算!L91</f>
        <v>1035.4962688799205</v>
      </c>
      <c r="I94" s="49">
        <f>直径材積計算!I91</f>
        <v>31.560871904162596</v>
      </c>
      <c r="J94" s="84">
        <f t="shared" si="4"/>
        <v>1.1155698208525799</v>
      </c>
      <c r="K94" s="84">
        <f>ROUNDDOWN(直径材積計算!X91,2)</f>
        <v>0.91</v>
      </c>
      <c r="L94" s="55">
        <f t="shared" si="6"/>
        <v>0</v>
      </c>
      <c r="M94" s="62" t="e">
        <f>VLOOKUP(E94,入力!$H$38:$I$47,2,FALSE)</f>
        <v>#N/A</v>
      </c>
      <c r="N94" s="62">
        <f t="shared" si="5"/>
        <v>0</v>
      </c>
      <c r="O94" s="49">
        <f>直径材積計算!U91</f>
        <v>0</v>
      </c>
      <c r="P94" s="55">
        <f>直径材積計算!K207</f>
        <v>1593.3041233621541</v>
      </c>
      <c r="Q94" s="204">
        <f>直径材積計算!N91</f>
        <v>928.22183741806248</v>
      </c>
      <c r="R94" s="49">
        <f>直径材積計算!T91</f>
        <v>1035.4962688799205</v>
      </c>
      <c r="S94" s="49">
        <f>直径材積計算!S91</f>
        <v>31.560871904162596</v>
      </c>
      <c r="T94" s="84">
        <f>直径材積計算!Y91</f>
        <v>0.91781294818219716</v>
      </c>
      <c r="V94" s="153">
        <v>99</v>
      </c>
    </row>
    <row r="95" spans="4:22">
      <c r="D95" s="48">
        <v>100</v>
      </c>
      <c r="E95" s="55">
        <f>IF(D95&lt;入力!$C$17,NA(),IF(D95&gt;入力!$H$48,NA(),D95))</f>
        <v>100</v>
      </c>
      <c r="F95" s="55">
        <f>IF(E95&gt;入力!$C$17,IF(Q94&gt;=P94,P95,(F94-L94)*(1-$B$27)),IF(E95=入力!$C$17,入力!$C$18,NA()))</f>
        <v>928.22183741806248</v>
      </c>
      <c r="G95" s="49">
        <f>'樹高計算 '!N93</f>
        <v>28.978369774214112</v>
      </c>
      <c r="H95" s="49">
        <f>直径材積計算!L92</f>
        <v>1042.2763264534988</v>
      </c>
      <c r="I95" s="49">
        <f>直径材積計算!I92</f>
        <v>31.609995199543768</v>
      </c>
      <c r="J95" s="84">
        <f t="shared" si="4"/>
        <v>1.1228741712785919</v>
      </c>
      <c r="K95" s="84">
        <f>ROUNDDOWN(直径材積計算!X92,2)</f>
        <v>0.91</v>
      </c>
      <c r="L95" s="55">
        <f t="shared" si="6"/>
        <v>0</v>
      </c>
      <c r="M95" s="62" t="e">
        <f>VLOOKUP(E95,入力!$H$38:$I$47,2,FALSE)</f>
        <v>#N/A</v>
      </c>
      <c r="N95" s="62">
        <f t="shared" si="5"/>
        <v>0</v>
      </c>
      <c r="O95" s="49">
        <f>直径材積計算!U92</f>
        <v>0</v>
      </c>
      <c r="P95" s="55">
        <f>直径材積計算!K208</f>
        <v>1589.9965449161157</v>
      </c>
      <c r="Q95" s="204">
        <f>直径材積計算!N92</f>
        <v>928.22183741806248</v>
      </c>
      <c r="R95" s="49">
        <f>直径材積計算!T92</f>
        <v>1042.2763264534988</v>
      </c>
      <c r="S95" s="49">
        <f>直径材積計算!S92</f>
        <v>31.609995199543768</v>
      </c>
      <c r="T95" s="84">
        <f>直径材積計算!Y92</f>
        <v>0.91919199393442663</v>
      </c>
      <c r="V95" s="153">
        <v>100</v>
      </c>
    </row>
    <row r="96" spans="4:22">
      <c r="D96" s="48">
        <v>101</v>
      </c>
      <c r="E96" s="55">
        <f>IF(D96&lt;入力!$C$17,NA(),IF(D96&gt;入力!$H$48,NA(),D96))</f>
        <v>101</v>
      </c>
      <c r="F96" s="55">
        <f>IF(E96&gt;入力!$C$17,IF(Q95&gt;=P95,P96,(F95-L95)*(1-$B$27)),IF(E96=入力!$C$17,入力!$C$18,NA()))</f>
        <v>928.22183741806248</v>
      </c>
      <c r="G96" s="49">
        <f>'樹高計算 '!N94</f>
        <v>29.07789154234753</v>
      </c>
      <c r="H96" s="49">
        <f>直径材積計算!L93</f>
        <v>1048.9451497760483</v>
      </c>
      <c r="I96" s="49">
        <f>直径材積計算!I93</f>
        <v>31.658031948009974</v>
      </c>
      <c r="J96" s="84">
        <f t="shared" si="4"/>
        <v>1.1300586858565935</v>
      </c>
      <c r="K96" s="84">
        <f>ROUNDDOWN(直径材積計算!X93,2)</f>
        <v>0.92</v>
      </c>
      <c r="L96" s="55">
        <f t="shared" si="6"/>
        <v>0</v>
      </c>
      <c r="M96" s="62" t="e">
        <f>VLOOKUP(E96,入力!$H$38:$I$47,2,FALSE)</f>
        <v>#N/A</v>
      </c>
      <c r="N96" s="62">
        <f t="shared" si="5"/>
        <v>0</v>
      </c>
      <c r="O96" s="49">
        <f>直径材積計算!U93</f>
        <v>0</v>
      </c>
      <c r="P96" s="55">
        <f>直径材積計算!K209</f>
        <v>1586.7583487327822</v>
      </c>
      <c r="Q96" s="204">
        <f>直径材積計算!N93</f>
        <v>928.22183741806248</v>
      </c>
      <c r="R96" s="49">
        <f>直径材積計算!T93</f>
        <v>1048.9451497760483</v>
      </c>
      <c r="S96" s="49">
        <f>直径材積計算!S93</f>
        <v>31.658031948009974</v>
      </c>
      <c r="T96" s="84">
        <f>直径材積計算!Y93</f>
        <v>0.9205383179466865</v>
      </c>
      <c r="V96" s="153">
        <v>101</v>
      </c>
    </row>
    <row r="97" spans="4:22">
      <c r="D97" s="48">
        <v>102</v>
      </c>
      <c r="E97" s="55">
        <f>IF(D97&lt;入力!$C$17,NA(),IF(D97&gt;入力!$H$48,NA(),D97))</f>
        <v>102</v>
      </c>
      <c r="F97" s="55">
        <f>IF(E97&gt;入力!$C$17,IF(Q96&gt;=P96,P97,(F96-L96)*(1-$B$27)),IF(E97=入力!$C$17,入力!$C$18,NA()))</f>
        <v>928.22183741806248</v>
      </c>
      <c r="G97" s="49">
        <f>'樹高計算 '!N95</f>
        <v>29.175557421134421</v>
      </c>
      <c r="H97" s="49">
        <f>直径材積計算!L94</f>
        <v>1055.5039308679968</v>
      </c>
      <c r="I97" s="49">
        <f>直径材積計算!I94</f>
        <v>31.705007750758998</v>
      </c>
      <c r="J97" s="84">
        <f t="shared" si="4"/>
        <v>1.13712464878437</v>
      </c>
      <c r="K97" s="84">
        <f>ROUNDDOWN(直径材積計算!X94,2)</f>
        <v>0.92</v>
      </c>
      <c r="L97" s="55">
        <f t="shared" si="6"/>
        <v>0</v>
      </c>
      <c r="M97" s="62" t="e">
        <f>VLOOKUP(E97,入力!$H$38:$I$47,2,FALSE)</f>
        <v>#N/A</v>
      </c>
      <c r="N97" s="62">
        <f t="shared" si="5"/>
        <v>0</v>
      </c>
      <c r="O97" s="49">
        <f>直径材積計算!U94</f>
        <v>0</v>
      </c>
      <c r="P97" s="55">
        <f>直径材積計算!K210</f>
        <v>1583.5880916441251</v>
      </c>
      <c r="Q97" s="204">
        <f>直径材積計算!N94</f>
        <v>928.22183741806248</v>
      </c>
      <c r="R97" s="49">
        <f>直径材積計算!T94</f>
        <v>1055.5039308679968</v>
      </c>
      <c r="S97" s="49">
        <f>直径材積計算!S94</f>
        <v>31.705007750758998</v>
      </c>
      <c r="T97" s="84">
        <f>直径材積計算!Y94</f>
        <v>0.92185277863712056</v>
      </c>
      <c r="V97" s="153">
        <v>102</v>
      </c>
    </row>
    <row r="98" spans="4:22">
      <c r="D98" s="48">
        <v>103</v>
      </c>
      <c r="E98" s="55">
        <f>IF(D98&lt;入力!$C$17,NA(),IF(D98&gt;入力!$H$48,NA(),D98))</f>
        <v>103</v>
      </c>
      <c r="F98" s="55">
        <f>IF(E98&gt;入力!$C$17,IF(Q97&gt;=P97,P98,(F97-L97)*(1-$B$27)),IF(E98=入力!$C$17,入力!$C$18,NA()))</f>
        <v>928.22183741806248</v>
      </c>
      <c r="G98" s="49">
        <f>'樹高計算 '!N96</f>
        <v>29.271397940664748</v>
      </c>
      <c r="H98" s="49">
        <f>直径材積計算!L95</f>
        <v>1061.9538774883767</v>
      </c>
      <c r="I98" s="49">
        <f>直径材積計算!I95</f>
        <v>31.75094753282935</v>
      </c>
      <c r="J98" s="84">
        <f t="shared" si="4"/>
        <v>1.1440733612153564</v>
      </c>
      <c r="K98" s="84">
        <f>ROUNDDOWN(直径材積計算!X95,2)</f>
        <v>0.92</v>
      </c>
      <c r="L98" s="55">
        <f t="shared" si="6"/>
        <v>0</v>
      </c>
      <c r="M98" s="62" t="e">
        <f>VLOOKUP(E98,入力!$H$38:$I$47,2,FALSE)</f>
        <v>#N/A</v>
      </c>
      <c r="N98" s="62">
        <f t="shared" si="5"/>
        <v>0</v>
      </c>
      <c r="O98" s="49">
        <f>直径材積計算!U95</f>
        <v>0</v>
      </c>
      <c r="P98" s="55">
        <f>直径材積計算!K211</f>
        <v>1580.4843588288395</v>
      </c>
      <c r="Q98" s="204">
        <f>直径材積計算!N95</f>
        <v>928.22183741806248</v>
      </c>
      <c r="R98" s="49">
        <f>直径材積計算!T95</f>
        <v>1061.9538774883767</v>
      </c>
      <c r="S98" s="49">
        <f>直径材積計算!S95</f>
        <v>31.75094753282935</v>
      </c>
      <c r="T98" s="84">
        <f>直径材積計算!Y95</f>
        <v>0.92313620855622114</v>
      </c>
      <c r="V98" s="153">
        <v>103</v>
      </c>
    </row>
    <row r="99" spans="4:22">
      <c r="D99" s="48">
        <v>104</v>
      </c>
      <c r="E99" s="55">
        <f>IF(D99&lt;入力!$C$17,NA(),IF(D99&gt;入力!$H$48,NA(),D99))</f>
        <v>104</v>
      </c>
      <c r="F99" s="55">
        <f>IF(E99&gt;入力!$C$17,IF(Q98&gt;=P98,P99,(F98-L98)*(1-$B$27)),IF(E99=入力!$C$17,入力!$C$18,NA()))</f>
        <v>928.22183741806248</v>
      </c>
      <c r="G99" s="49">
        <f>'樹高計算 '!N97</f>
        <v>29.365443292185031</v>
      </c>
      <c r="H99" s="49">
        <f>直径材積計算!L96</f>
        <v>1068.296211679213</v>
      </c>
      <c r="I99" s="49">
        <f>直径材積計算!I96</f>
        <v>31.795875566044788</v>
      </c>
      <c r="J99" s="84">
        <f t="shared" si="4"/>
        <v>1.1509061396904654</v>
      </c>
      <c r="K99" s="84">
        <f>ROUNDDOWN(直径材積計算!X96,2)</f>
        <v>0.92</v>
      </c>
      <c r="L99" s="55">
        <f t="shared" si="6"/>
        <v>0</v>
      </c>
      <c r="M99" s="62" t="e">
        <f>VLOOKUP(E99,入力!$H$38:$I$47,2,FALSE)</f>
        <v>#N/A</v>
      </c>
      <c r="N99" s="62">
        <f t="shared" si="5"/>
        <v>0</v>
      </c>
      <c r="O99" s="49">
        <f>直径材積計算!U96</f>
        <v>0</v>
      </c>
      <c r="P99" s="55">
        <f>直径材積計算!K212</f>
        <v>1577.445763291056</v>
      </c>
      <c r="Q99" s="204">
        <f>直径材積計算!N96</f>
        <v>928.22183741806248</v>
      </c>
      <c r="R99" s="49">
        <f>直径材積計算!T96</f>
        <v>1068.296211679213</v>
      </c>
      <c r="S99" s="49">
        <f>直径材積計算!S96</f>
        <v>31.795875566044788</v>
      </c>
      <c r="T99" s="84">
        <f>直径材積計算!Y96</f>
        <v>0.92438941534434294</v>
      </c>
      <c r="V99" s="153">
        <v>104</v>
      </c>
    </row>
    <row r="100" spans="4:22">
      <c r="D100" s="48">
        <v>105</v>
      </c>
      <c r="E100" s="55">
        <f>IF(D100&lt;入力!$C$17,NA(),IF(D100&gt;入力!$H$48,NA(),D100))</f>
        <v>105</v>
      </c>
      <c r="F100" s="55">
        <f>IF(E100&gt;入力!$C$17,IF(Q99&gt;=P99,P100,(F99-L99)*(1-$B$27)),IF(E100=入力!$C$17,入力!$C$18,NA()))</f>
        <v>928.22183741806248</v>
      </c>
      <c r="G100" s="49">
        <f>'樹高計算 '!N98</f>
        <v>29.45772332830634</v>
      </c>
      <c r="H100" s="49">
        <f>直径材積計算!L97</f>
        <v>1074.5321683507377</v>
      </c>
      <c r="I100" s="49">
        <f>直径材積計算!I97</f>
        <v>31.839815490836337</v>
      </c>
      <c r="J100" s="84">
        <f t="shared" si="4"/>
        <v>1.157624314613898</v>
      </c>
      <c r="K100" s="84">
        <f>ROUNDDOWN(直径材積計算!X97,2)</f>
        <v>0.92</v>
      </c>
      <c r="L100" s="55">
        <f t="shared" si="6"/>
        <v>0</v>
      </c>
      <c r="M100" s="62" t="e">
        <f>VLOOKUP(E100,入力!$H$38:$I$47,2,FALSE)</f>
        <v>#N/A</v>
      </c>
      <c r="N100" s="62">
        <f t="shared" si="5"/>
        <v>0</v>
      </c>
      <c r="O100" s="49">
        <f>直径材積計算!U97</f>
        <v>0</v>
      </c>
      <c r="P100" s="55">
        <f>直径材積計算!K213</f>
        <v>1574.4709453518487</v>
      </c>
      <c r="Q100" s="204">
        <f>直径材積計算!N97</f>
        <v>928.22183741806248</v>
      </c>
      <c r="R100" s="49">
        <f>直径材積計算!T97</f>
        <v>1074.5321683507377</v>
      </c>
      <c r="S100" s="49">
        <f>直径材積計算!S97</f>
        <v>31.839815490836337</v>
      </c>
      <c r="T100" s="84">
        <f>直径材積計算!Y97</f>
        <v>0.92561318264353531</v>
      </c>
      <c r="V100" s="153">
        <v>105</v>
      </c>
    </row>
    <row r="101" spans="4:22">
      <c r="D101" s="48">
        <v>106</v>
      </c>
      <c r="E101" s="55">
        <f>IF(D101&lt;入力!$C$17,NA(),IF(D101&gt;入力!$H$48,NA(),D101))</f>
        <v>106</v>
      </c>
      <c r="F101" s="55">
        <f>IF(E101&gt;入力!$C$17,IF(Q100&gt;=P100,P101,(F100-L100)*(1-$B$27)),IF(E101=入力!$C$17,入力!$C$18,NA()))</f>
        <v>928.22183741806248</v>
      </c>
      <c r="G101" s="49">
        <f>'樹高計算 '!N99</f>
        <v>29.548267563046004</v>
      </c>
      <c r="H101" s="49">
        <f>直径材積計算!L98</f>
        <v>1080.6629939073521</v>
      </c>
      <c r="I101" s="49">
        <f>直径材積計算!I98</f>
        <v>31.882790337011048</v>
      </c>
      <c r="J101" s="84">
        <f t="shared" si="4"/>
        <v>1.1642292287728537</v>
      </c>
      <c r="K101" s="84">
        <f>ROUNDDOWN(直径材積計算!X98,2)</f>
        <v>0.92</v>
      </c>
      <c r="L101" s="55">
        <f t="shared" si="6"/>
        <v>0</v>
      </c>
      <c r="M101" s="62" t="e">
        <f>VLOOKUP(E101,入力!$H$38:$I$47,2,FALSE)</f>
        <v>#N/A</v>
      </c>
      <c r="N101" s="62">
        <f t="shared" si="5"/>
        <v>0</v>
      </c>
      <c r="O101" s="49">
        <f>直径材積計算!U98</f>
        <v>0</v>
      </c>
      <c r="P101" s="55">
        <f>直径材積計算!K214</f>
        <v>1571.5585721529667</v>
      </c>
      <c r="Q101" s="204">
        <f>直径材積計算!N98</f>
        <v>928.22183741806248</v>
      </c>
      <c r="R101" s="49">
        <f>直径材積計算!T98</f>
        <v>1080.6629939073521</v>
      </c>
      <c r="S101" s="49">
        <f>直径材積計算!S98</f>
        <v>31.882790337011048</v>
      </c>
      <c r="T101" s="84">
        <f>直径材積計算!Y98</f>
        <v>0.92680827096633767</v>
      </c>
      <c r="V101" s="153">
        <v>106</v>
      </c>
    </row>
    <row r="102" spans="4:22">
      <c r="D102" s="48">
        <v>107</v>
      </c>
      <c r="E102" s="55">
        <f>IF(D102&lt;入力!$C$17,NA(),IF(D102&gt;入力!$H$48,NA(),D102))</f>
        <v>107</v>
      </c>
      <c r="F102" s="55">
        <f>IF(E102&gt;入力!$C$17,IF(Q101&gt;=P101,P102,(F101-L101)*(1-$B$27)),IF(E102=入力!$C$17,入力!$C$18,NA()))</f>
        <v>928.22183741806248</v>
      </c>
      <c r="G102" s="49">
        <f>'樹高計算 '!N100</f>
        <v>29.637105171734799</v>
      </c>
      <c r="H102" s="49">
        <f>直径材積計算!L99</f>
        <v>1086.68994491435</v>
      </c>
      <c r="I102" s="49">
        <f>直径材積計算!I99</f>
        <v>31.924822543533214</v>
      </c>
      <c r="J102" s="84">
        <f t="shared" si="4"/>
        <v>1.1707222359011524</v>
      </c>
      <c r="K102" s="84">
        <f>ROUNDDOWN(直径材積計算!X99,2)</f>
        <v>0.92</v>
      </c>
      <c r="L102" s="55">
        <f t="shared" si="6"/>
        <v>0</v>
      </c>
      <c r="M102" s="62" t="e">
        <f>VLOOKUP(E102,入力!$H$38:$I$47,2,FALSE)</f>
        <v>#N/A</v>
      </c>
      <c r="N102" s="62">
        <f t="shared" si="5"/>
        <v>0</v>
      </c>
      <c r="O102" s="49">
        <f>直径材積計算!U99</f>
        <v>0</v>
      </c>
      <c r="P102" s="55">
        <f>直径材積計算!K215</f>
        <v>1568.707337172199</v>
      </c>
      <c r="Q102" s="204">
        <f>直径材積計算!N99</f>
        <v>928.22183741806248</v>
      </c>
      <c r="R102" s="49">
        <f>直径材積計算!T99</f>
        <v>1086.68994491435</v>
      </c>
      <c r="S102" s="49">
        <f>直径材積計算!S99</f>
        <v>31.924822543533214</v>
      </c>
      <c r="T102" s="84">
        <f>直径材積計算!Y99</f>
        <v>0.92797541852402865</v>
      </c>
      <c r="V102" s="153">
        <v>107</v>
      </c>
    </row>
    <row r="103" spans="4:22">
      <c r="D103" s="48">
        <v>108</v>
      </c>
      <c r="E103" s="55">
        <f>IF(D103&lt;入力!$C$17,NA(),IF(D103&gt;入力!$H$48,NA(),D103))</f>
        <v>108</v>
      </c>
      <c r="F103" s="55">
        <f>IF(E103&gt;入力!$C$17,IF(Q102&gt;=P102,P103,(F102-L102)*(1-$B$27)),IF(E103=入力!$C$17,入力!$C$18,NA()))</f>
        <v>928.22183741806248</v>
      </c>
      <c r="G103" s="49">
        <f>'樹高計算 '!N101</f>
        <v>29.724264990819755</v>
      </c>
      <c r="H103" s="49">
        <f>直径材積計算!L100</f>
        <v>1092.6142868053705</v>
      </c>
      <c r="I103" s="49">
        <f>直径材積計算!I100</f>
        <v>31.965933977378629</v>
      </c>
      <c r="J103" s="84">
        <f t="shared" si="4"/>
        <v>1.1771046992867367</v>
      </c>
      <c r="K103" s="84">
        <f>ROUNDDOWN(直径材積計算!X100,2)</f>
        <v>0.92</v>
      </c>
      <c r="L103" s="55">
        <f t="shared" ref="L103:L115" si="7">ROUNDUP(F103*N103,-1)</f>
        <v>0</v>
      </c>
      <c r="M103" s="62" t="e">
        <f>VLOOKUP(E103,入力!$H$38:$I$47,2,FALSE)</f>
        <v>#N/A</v>
      </c>
      <c r="N103" s="62">
        <f t="shared" si="5"/>
        <v>0</v>
      </c>
      <c r="O103" s="49">
        <f>直径材積計算!U100</f>
        <v>0</v>
      </c>
      <c r="P103" s="55">
        <f>直径材積計算!K216</f>
        <v>1565.9159597498217</v>
      </c>
      <c r="Q103" s="204">
        <f>直径材積計算!N100</f>
        <v>928.22183741806248</v>
      </c>
      <c r="R103" s="49">
        <f>直径材積計算!T100</f>
        <v>1092.6142868053705</v>
      </c>
      <c r="S103" s="49">
        <f>直径材積計算!S100</f>
        <v>31.965933977378629</v>
      </c>
      <c r="T103" s="84">
        <f>直径材積計算!Y100</f>
        <v>0.92911534201665624</v>
      </c>
      <c r="V103" s="153">
        <v>108</v>
      </c>
    </row>
    <row r="104" spans="4:22">
      <c r="D104" s="48">
        <v>109</v>
      </c>
      <c r="E104" s="55">
        <f>IF(D104&lt;入力!$C$17,NA(),IF(D104&gt;入力!$H$48,NA(),D104))</f>
        <v>109</v>
      </c>
      <c r="F104" s="55">
        <f>IF(E104&gt;入力!$C$17,IF(Q103&gt;=P103,P104,(F103-L103)*(1-$B$27)),IF(E104=入力!$C$17,入力!$C$18,NA()))</f>
        <v>928.22183741806248</v>
      </c>
      <c r="G104" s="49">
        <f>'樹高計算 '!N102</f>
        <v>29.809775517590403</v>
      </c>
      <c r="H104" s="49">
        <f>直径材積計算!L101</f>
        <v>1098.4372926305698</v>
      </c>
      <c r="I104" s="49">
        <f>直径材積計算!I101</f>
        <v>32.006145951519336</v>
      </c>
      <c r="J104" s="84">
        <f t="shared" si="4"/>
        <v>1.1833779904230413</v>
      </c>
      <c r="K104" s="84">
        <f>ROUNDDOWN(直径材積計算!X101,2)</f>
        <v>0.93</v>
      </c>
      <c r="L104" s="55">
        <f t="shared" si="7"/>
        <v>0</v>
      </c>
      <c r="M104" s="62" t="e">
        <f>VLOOKUP(E104,入力!$H$38:$I$47,2,FALSE)</f>
        <v>#N/A</v>
      </c>
      <c r="N104" s="62">
        <f t="shared" si="5"/>
        <v>0</v>
      </c>
      <c r="O104" s="49">
        <f>直径材積計算!U101</f>
        <v>0</v>
      </c>
      <c r="P104" s="55">
        <f>直径材積計算!K217</f>
        <v>1563.1831846255609</v>
      </c>
      <c r="Q104" s="204">
        <f>直径材積計算!N101</f>
        <v>928.22183741806248</v>
      </c>
      <c r="R104" s="49">
        <f>直径材積計算!T101</f>
        <v>1098.4372926305698</v>
      </c>
      <c r="S104" s="49">
        <f>直径材積計算!S101</f>
        <v>32.006145951519336</v>
      </c>
      <c r="T104" s="84">
        <f>直径材積計算!Y101</f>
        <v>0.93022873738703615</v>
      </c>
      <c r="V104" s="153">
        <v>109</v>
      </c>
    </row>
    <row r="105" spans="4:22">
      <c r="D105" s="48">
        <v>110</v>
      </c>
      <c r="E105" s="55">
        <f>IF(D105&lt;入力!$C$17,NA(),IF(D105&gt;入力!$H$48,NA(),D105))</f>
        <v>110</v>
      </c>
      <c r="F105" s="55">
        <f>IF(E105&gt;入力!$C$17,IF(Q104&gt;=P104,P105,(F104-L104)*(1-$B$27)),IF(E105=入力!$C$17,入力!$C$18,NA()))</f>
        <v>928.22183741806248</v>
      </c>
      <c r="G105" s="49">
        <f>'樹高計算 '!N103</f>
        <v>29.893664909854724</v>
      </c>
      <c r="H105" s="49">
        <f>直径材積計算!L102</f>
        <v>1104.1602418454659</v>
      </c>
      <c r="I105" s="49">
        <f>直径材積計算!I102</f>
        <v>32.045479242091872</v>
      </c>
      <c r="J105" s="84">
        <f t="shared" si="4"/>
        <v>1.1895434877041815</v>
      </c>
      <c r="K105" s="84">
        <f>ROUNDDOWN(直径材積計算!X102,2)</f>
        <v>0.93</v>
      </c>
      <c r="L105" s="55">
        <f t="shared" si="7"/>
        <v>0</v>
      </c>
      <c r="M105" s="62" t="e">
        <f>VLOOKUP(E105,入力!$H$38:$I$47,2,FALSE)</f>
        <v>#N/A</v>
      </c>
      <c r="N105" s="62">
        <f t="shared" si="5"/>
        <v>0</v>
      </c>
      <c r="O105" s="49">
        <f>直径材積計算!U102</f>
        <v>0</v>
      </c>
      <c r="P105" s="55">
        <f>直径材積計算!K218</f>
        <v>1560.5077814855536</v>
      </c>
      <c r="Q105" s="204">
        <f>直径材積計算!N102</f>
        <v>928.22183741806248</v>
      </c>
      <c r="R105" s="49">
        <f>直径材積計算!T102</f>
        <v>1104.1602418454659</v>
      </c>
      <c r="S105" s="49">
        <f>直径材積計算!S102</f>
        <v>32.045479242091872</v>
      </c>
      <c r="T105" s="84">
        <f>直径材積計算!Y102</f>
        <v>0.93131628054076143</v>
      </c>
      <c r="V105" s="153">
        <v>110</v>
      </c>
    </row>
    <row r="106" spans="4:22">
      <c r="D106" s="48">
        <v>111</v>
      </c>
      <c r="E106" s="55">
        <f>IF(D106&lt;入力!$C$17,NA(),IF(D106&gt;入力!$H$48,NA(),D106))</f>
        <v>111</v>
      </c>
      <c r="F106" s="55">
        <f>IF(E106&gt;入力!$C$17,IF(Q105&gt;=P105,P106,(F105-L105)*(1-$B$27)),IF(E106=入力!$C$17,入力!$C$18,NA()))</f>
        <v>928.22183741806248</v>
      </c>
      <c r="G106" s="49">
        <f>'樹高計算 '!N104</f>
        <v>29.975960985588838</v>
      </c>
      <c r="H106" s="49">
        <f>直径材積計算!L103</f>
        <v>1109.7844191404151</v>
      </c>
      <c r="I106" s="49">
        <f>直径材積計算!I103</f>
        <v>32.083954104799439</v>
      </c>
      <c r="J106" s="84">
        <f t="shared" si="4"/>
        <v>1.1956025751639137</v>
      </c>
      <c r="K106" s="84">
        <f>ROUNDDOWN(直径材積計算!X103,2)</f>
        <v>0.93</v>
      </c>
      <c r="L106" s="55">
        <f t="shared" si="7"/>
        <v>0</v>
      </c>
      <c r="M106" s="62" t="e">
        <f>VLOOKUP(E106,入力!$H$38:$I$47,2,FALSE)</f>
        <v>#N/A</v>
      </c>
      <c r="N106" s="62">
        <f t="shared" si="5"/>
        <v>0</v>
      </c>
      <c r="O106" s="49">
        <f>直径材積計算!U103</f>
        <v>0</v>
      </c>
      <c r="P106" s="55">
        <f>直径材積計算!K219</f>
        <v>1557.8885445187857</v>
      </c>
      <c r="Q106" s="204">
        <f>直径材積計算!N103</f>
        <v>928.22183741806248</v>
      </c>
      <c r="R106" s="49">
        <f>直径材積計算!T103</f>
        <v>1109.7844191404151</v>
      </c>
      <c r="S106" s="49">
        <f>直径材積計算!S103</f>
        <v>32.083954104799439</v>
      </c>
      <c r="T106" s="84">
        <f>直径材積計算!Y103</f>
        <v>0.93237862803415372</v>
      </c>
      <c r="V106" s="153">
        <v>111</v>
      </c>
    </row>
    <row r="107" spans="4:22">
      <c r="D107" s="48">
        <v>112</v>
      </c>
      <c r="E107" s="55">
        <f>IF(D107&lt;入力!$C$17,NA(),IF(D107&gt;入力!$H$48,NA(),D107))</f>
        <v>112</v>
      </c>
      <c r="F107" s="55">
        <f>IF(E107&gt;入力!$C$17,IF(Q106&gt;=P106,P107,(F106-L106)*(1-$B$27)),IF(E107=入力!$C$17,入力!$C$18,NA()))</f>
        <v>928.22183741806248</v>
      </c>
      <c r="G107" s="49">
        <f>'樹高計算 '!N105</f>
        <v>30.056691222582685</v>
      </c>
      <c r="H107" s="49">
        <f>直径材積計算!L104</f>
        <v>1115.3111133106115</v>
      </c>
      <c r="I107" s="49">
        <f>直径材積計算!I104</f>
        <v>32.121590290594099</v>
      </c>
      <c r="J107" s="84">
        <f t="shared" si="4"/>
        <v>1.2015566412582532</v>
      </c>
      <c r="K107" s="84">
        <f>ROUNDDOWN(直径材積計算!X104,2)</f>
        <v>0.93</v>
      </c>
      <c r="L107" s="55">
        <f t="shared" si="7"/>
        <v>0</v>
      </c>
      <c r="M107" s="62" t="e">
        <f>VLOOKUP(E107,入力!$H$38:$I$47,2,FALSE)</f>
        <v>#N/A</v>
      </c>
      <c r="N107" s="62">
        <f t="shared" si="5"/>
        <v>0</v>
      </c>
      <c r="O107" s="49">
        <f>直径材積計算!U104</f>
        <v>0</v>
      </c>
      <c r="P107" s="55">
        <f>直径材積計算!K220</f>
        <v>1555.3242919825227</v>
      </c>
      <c r="Q107" s="204">
        <f>直径材積計算!N104</f>
        <v>928.22183741806248</v>
      </c>
      <c r="R107" s="49">
        <f>直径材積計算!T104</f>
        <v>1115.3111133106115</v>
      </c>
      <c r="S107" s="49">
        <f>直径材積計算!S104</f>
        <v>32.121590290594099</v>
      </c>
      <c r="T107" s="84">
        <f>直径材積計算!Y104</f>
        <v>0.93341641773194439</v>
      </c>
      <c r="V107" s="153">
        <v>112</v>
      </c>
    </row>
    <row r="108" spans="4:22">
      <c r="D108" s="48">
        <v>113</v>
      </c>
      <c r="E108" s="55">
        <f>IF(D108&lt;入力!$C$17,NA(),IF(D108&gt;入力!$H$48,NA(),D108))</f>
        <v>113</v>
      </c>
      <c r="F108" s="55">
        <f>IF(E108&gt;入力!$C$17,IF(Q107&gt;=P107,P108,(F107-L107)*(1-$B$27)),IF(E108=入力!$C$17,入力!$C$18,NA()))</f>
        <v>928.22183741806248</v>
      </c>
      <c r="G108" s="49">
        <f>'樹高計算 '!N106</f>
        <v>30.135882758102099</v>
      </c>
      <c r="H108" s="49">
        <f>直径材積計算!L105</f>
        <v>1120.7416161664926</v>
      </c>
      <c r="I108" s="49">
        <f>直径材積計算!I105</f>
        <v>32.158407060683217</v>
      </c>
      <c r="J108" s="84">
        <f t="shared" si="4"/>
        <v>1.2074070776916241</v>
      </c>
      <c r="K108" s="84">
        <f>ROUNDDOWN(直径材積計算!X105,2)</f>
        <v>0.93</v>
      </c>
      <c r="L108" s="55">
        <f t="shared" si="7"/>
        <v>0</v>
      </c>
      <c r="M108" s="62" t="e">
        <f>VLOOKUP(E108,入力!$H$38:$I$47,2,FALSE)</f>
        <v>#N/A</v>
      </c>
      <c r="N108" s="62">
        <f t="shared" si="5"/>
        <v>0</v>
      </c>
      <c r="O108" s="49">
        <f>直径材積計算!U105</f>
        <v>0</v>
      </c>
      <c r="P108" s="55">
        <f>直径材積計算!K221</f>
        <v>1552.8138657762781</v>
      </c>
      <c r="Q108" s="204">
        <f>直径材積計算!N105</f>
        <v>928.22183741806248</v>
      </c>
      <c r="R108" s="49">
        <f>直径材積計算!T105</f>
        <v>1120.7416161664926</v>
      </c>
      <c r="S108" s="49">
        <f>直径材積計算!S105</f>
        <v>32.158407060683217</v>
      </c>
      <c r="T108" s="84">
        <f>直径材積計算!Y105</f>
        <v>0.93443026943638341</v>
      </c>
      <c r="V108" s="153">
        <v>113</v>
      </c>
    </row>
    <row r="109" spans="4:22">
      <c r="D109" s="48">
        <v>114</v>
      </c>
      <c r="E109" s="55">
        <f>IF(D109&lt;入力!$C$17,NA(),IF(D109&gt;入力!$H$48,NA(),D109))</f>
        <v>114</v>
      </c>
      <c r="F109" s="55">
        <f>IF(E109&gt;入力!$C$17,IF(Q108&gt;=P108,P109,(F108-L108)*(1-$B$27)),IF(E109=入力!$C$17,入力!$C$18,NA()))</f>
        <v>928.22183741806248</v>
      </c>
      <c r="G109" s="49">
        <f>'樹高計算 '!N107</f>
        <v>30.213562388585792</v>
      </c>
      <c r="H109" s="49">
        <f>直径材積計算!L106</f>
        <v>1126.0772214843739</v>
      </c>
      <c r="I109" s="49">
        <f>直径材積計算!I106</f>
        <v>32.194423200900133</v>
      </c>
      <c r="J109" s="84">
        <f t="shared" si="4"/>
        <v>1.2131552782863471</v>
      </c>
      <c r="K109" s="84">
        <f>ROUNDDOWN(直径材積計算!X106,2)</f>
        <v>0.93</v>
      </c>
      <c r="L109" s="55">
        <f t="shared" si="7"/>
        <v>0</v>
      </c>
      <c r="M109" s="62" t="e">
        <f>VLOOKUP(E109,入力!$H$38:$I$47,2,FALSE)</f>
        <v>#N/A</v>
      </c>
      <c r="N109" s="62">
        <f t="shared" si="5"/>
        <v>0</v>
      </c>
      <c r="O109" s="49">
        <f>直径材積計算!U106</f>
        <v>0</v>
      </c>
      <c r="P109" s="55">
        <f>直径材積計算!K222</f>
        <v>1550.3561310238738</v>
      </c>
      <c r="Q109" s="204">
        <f>直径材積計算!N106</f>
        <v>928.22183741806248</v>
      </c>
      <c r="R109" s="49">
        <f>直径材積計算!T106</f>
        <v>1126.0772214843739</v>
      </c>
      <c r="S109" s="49">
        <f>直径材積計算!S106</f>
        <v>32.194423200900133</v>
      </c>
      <c r="T109" s="84">
        <f>直径材積計算!Y106</f>
        <v>0.93542078548934682</v>
      </c>
      <c r="V109" s="153">
        <v>114</v>
      </c>
    </row>
    <row r="110" spans="4:22">
      <c r="D110" s="48">
        <v>115</v>
      </c>
      <c r="E110" s="55">
        <f>IF(D110&lt;入力!$C$17,NA(),IF(D110&gt;入力!$H$48,NA(),D110))</f>
        <v>115</v>
      </c>
      <c r="F110" s="55">
        <f>IF(E110&gt;入力!$C$17,IF(Q109&gt;=P109,P110,(F109-L109)*(1-$B$27)),IF(E110=入力!$C$17,入力!$C$18,NA()))</f>
        <v>928.22183741806248</v>
      </c>
      <c r="G110" s="49">
        <f>'樹高計算 '!N108</f>
        <v>30.2897565693941</v>
      </c>
      <c r="H110" s="49">
        <f>直径材積計算!L107</f>
        <v>1131.3192239971149</v>
      </c>
      <c r="I110" s="49">
        <f>直径材積計算!I107</f>
        <v>32.229657035477899</v>
      </c>
      <c r="J110" s="84">
        <f t="shared" si="4"/>
        <v>1.2188026378952548</v>
      </c>
      <c r="K110" s="84">
        <f>ROUNDDOWN(直径材積計算!X107,2)</f>
        <v>0.93</v>
      </c>
      <c r="L110" s="55">
        <f t="shared" si="7"/>
        <v>0</v>
      </c>
      <c r="M110" s="62" t="e">
        <f>VLOOKUP(E110,入力!$H$38:$I$47,2,FALSE)</f>
        <v>#N/A</v>
      </c>
      <c r="N110" s="62">
        <f t="shared" si="5"/>
        <v>0</v>
      </c>
      <c r="O110" s="49">
        <f>直径材積計算!U107</f>
        <v>0</v>
      </c>
      <c r="P110" s="55">
        <f>直径材積計算!K223</f>
        <v>1547.9499756631906</v>
      </c>
      <c r="Q110" s="204">
        <f>直径材積計算!N107</f>
        <v>928.22183741806248</v>
      </c>
      <c r="R110" s="49">
        <f>直径材積計算!T107</f>
        <v>1131.3192239971149</v>
      </c>
      <c r="S110" s="49">
        <f>直径材積計算!S107</f>
        <v>32.229657035477899</v>
      </c>
      <c r="T110" s="84">
        <f>直径材積計算!Y107</f>
        <v>0.93638855134893817</v>
      </c>
      <c r="V110" s="153">
        <v>115</v>
      </c>
    </row>
    <row r="111" spans="4:22">
      <c r="D111" s="48">
        <v>116</v>
      </c>
      <c r="E111" s="55">
        <f>IF(D111&lt;入力!$C$17,NA(),IF(D111&gt;入力!$H$48,NA(),D111))</f>
        <v>116</v>
      </c>
      <c r="F111" s="55">
        <f>IF(E111&gt;入力!$C$17,IF(Q110&gt;=P110,P111,(F110-L110)*(1-$B$27)),IF(E111=入力!$C$17,入力!$C$18,NA()))</f>
        <v>928.22183741806248</v>
      </c>
      <c r="G111" s="49">
        <f>'樹高計算 '!N109</f>
        <v>30.364491414624425</v>
      </c>
      <c r="H111" s="49">
        <f>直径材積計算!L108</f>
        <v>1136.4689184245315</v>
      </c>
      <c r="I111" s="49">
        <f>直径材積計算!I108</f>
        <v>32.264126440260846</v>
      </c>
      <c r="J111" s="84">
        <f t="shared" si="4"/>
        <v>1.2243505513571282</v>
      </c>
      <c r="K111" s="84">
        <f>ROUNDDOWN(直径材積計算!X108,2)</f>
        <v>0.93</v>
      </c>
      <c r="L111" s="55">
        <f t="shared" si="7"/>
        <v>0</v>
      </c>
      <c r="M111" s="62" t="e">
        <f>VLOOKUP(E111,入力!$H$38:$I$47,2,FALSE)</f>
        <v>#N/A</v>
      </c>
      <c r="N111" s="62">
        <f t="shared" si="5"/>
        <v>0</v>
      </c>
      <c r="O111" s="49">
        <f>直径材積計算!U108</f>
        <v>0</v>
      </c>
      <c r="P111" s="55">
        <f>直径材積計算!K224</f>
        <v>1545.5943100432285</v>
      </c>
      <c r="Q111" s="204">
        <f>直径材積計算!N108</f>
        <v>928.22183741806248</v>
      </c>
      <c r="R111" s="49">
        <f>直径材積計算!T108</f>
        <v>1136.4689184245315</v>
      </c>
      <c r="S111" s="49">
        <f>直径材積計算!S108</f>
        <v>32.264126440260846</v>
      </c>
      <c r="T111" s="84">
        <f>直径材積計算!Y108</f>
        <v>0.93733413614195771</v>
      </c>
      <c r="V111" s="153">
        <v>116</v>
      </c>
    </row>
    <row r="112" spans="4:22">
      <c r="D112" s="48">
        <v>117</v>
      </c>
      <c r="E112" s="55">
        <f>IF(D112&lt;入力!$C$17,NA(),IF(D112&gt;入力!$H$48,NA(),D112))</f>
        <v>117</v>
      </c>
      <c r="F112" s="55">
        <f>IF(E112&gt;入力!$C$17,IF(Q111&gt;=P111,P112,(F111-L111)*(1-$B$27)),IF(E112=入力!$C$17,入力!$C$18,NA()))</f>
        <v>928.22183741806248</v>
      </c>
      <c r="G112" s="49">
        <f>'樹高計算 '!N110</f>
        <v>30.437792697006945</v>
      </c>
      <c r="H112" s="49">
        <f>直径材積計算!L109</f>
        <v>1141.5275985432684</v>
      </c>
      <c r="I112" s="49">
        <f>直径材積計算!I109</f>
        <v>32.297848855387528</v>
      </c>
      <c r="J112" s="84">
        <f t="shared" si="4"/>
        <v>1.2298004124946427</v>
      </c>
      <c r="K112" s="84">
        <f>ROUNDDOWN(直径材積計算!X109,2)</f>
        <v>0.93</v>
      </c>
      <c r="L112" s="55">
        <f t="shared" si="7"/>
        <v>0</v>
      </c>
      <c r="M112" s="62" t="e">
        <f>VLOOKUP(E112,入力!$H$38:$I$47,2,FALSE)</f>
        <v>#N/A</v>
      </c>
      <c r="N112" s="62">
        <f t="shared" si="5"/>
        <v>0</v>
      </c>
      <c r="O112" s="49">
        <f>直径材積計算!U109</f>
        <v>0</v>
      </c>
      <c r="P112" s="55">
        <f>直径材積計算!K225</f>
        <v>1543.288066528117</v>
      </c>
      <c r="Q112" s="204">
        <f>直径材積計算!N109</f>
        <v>928.22183741806248</v>
      </c>
      <c r="R112" s="49">
        <f>直径材積計算!T109</f>
        <v>1141.5275985432684</v>
      </c>
      <c r="S112" s="49">
        <f>直径材積計算!S109</f>
        <v>32.297848855387528</v>
      </c>
      <c r="T112" s="84">
        <f>直径材積計算!Y109</f>
        <v>0.93825809319355558</v>
      </c>
      <c r="V112" s="153">
        <v>117</v>
      </c>
    </row>
    <row r="113" spans="4:22">
      <c r="D113" s="48">
        <v>118</v>
      </c>
      <c r="E113" s="55">
        <f>IF(D113&lt;入力!$C$17,NA(),IF(D113&gt;入力!$H$48,NA(),D113))</f>
        <v>118</v>
      </c>
      <c r="F113" s="55">
        <f>IF(E113&gt;入力!$C$17,IF(Q112&gt;=P112,P113,(F112-L112)*(1-$B$27)),IF(E113=入力!$C$17,入力!$C$18,NA()))</f>
        <v>928.22183741806248</v>
      </c>
      <c r="G113" s="49">
        <f>'樹高計算 '!N111</f>
        <v>30.50968584789231</v>
      </c>
      <c r="H113" s="49">
        <f>直径材積計算!L110</f>
        <v>1146.4965562957527</v>
      </c>
      <c r="I113" s="49">
        <f>直径材積計算!I110</f>
        <v>32.330841297475587</v>
      </c>
      <c r="J113" s="84">
        <f t="shared" si="4"/>
        <v>1.2351536131544181</v>
      </c>
      <c r="K113" s="84">
        <f>ROUNDDOWN(直径材積計算!X110,2)</f>
        <v>0.93</v>
      </c>
      <c r="L113" s="55">
        <f t="shared" si="7"/>
        <v>0</v>
      </c>
      <c r="M113" s="62" t="e">
        <f>VLOOKUP(E113,入力!$H$38:$I$47,2,FALSE)</f>
        <v>#N/A</v>
      </c>
      <c r="N113" s="62">
        <f t="shared" si="5"/>
        <v>0</v>
      </c>
      <c r="O113" s="49">
        <f>直径材積計算!U110</f>
        <v>0</v>
      </c>
      <c r="P113" s="55">
        <f>直径材積計算!K226</f>
        <v>1541.0301991077554</v>
      </c>
      <c r="Q113" s="204">
        <f>直径材積計算!N110</f>
        <v>928.22183741806248</v>
      </c>
      <c r="R113" s="49">
        <f>直径材積計算!T110</f>
        <v>1146.4965562957527</v>
      </c>
      <c r="S113" s="49">
        <f>直径材積計算!S110</f>
        <v>32.330841297475587</v>
      </c>
      <c r="T113" s="84">
        <f>直径材積計算!Y110</f>
        <v>0.93916096053527975</v>
      </c>
      <c r="V113" s="153">
        <v>118</v>
      </c>
    </row>
    <row r="114" spans="4:22">
      <c r="D114" s="48">
        <v>119</v>
      </c>
      <c r="E114" s="55">
        <f>IF(D114&lt;入力!$C$17,NA(),IF(D114&gt;入力!$H$48,NA(),D114))</f>
        <v>119</v>
      </c>
      <c r="F114" s="55">
        <f>IF(E114&gt;入力!$C$17,IF(Q113&gt;=P113,P114,(F113-L113)*(1-$B$27)),IF(E114=入力!$C$17,入力!$C$18,NA()))</f>
        <v>928.22183741806248</v>
      </c>
      <c r="G114" s="49">
        <f>'樹高計算 '!N112</f>
        <v>30.580195957341683</v>
      </c>
      <c r="H114" s="49">
        <f>直径材積計算!L111</f>
        <v>1151.3770809378373</v>
      </c>
      <c r="I114" s="49">
        <f>直径材積計算!I111</f>
        <v>32.363120371337715</v>
      </c>
      <c r="J114" s="84">
        <f t="shared" si="4"/>
        <v>1.2404115422887512</v>
      </c>
      <c r="K114" s="84">
        <f>ROUNDDOWN(直径材積計算!X111,2)</f>
        <v>0.94</v>
      </c>
      <c r="L114" s="55">
        <f t="shared" si="7"/>
        <v>0</v>
      </c>
      <c r="M114" s="62" t="e">
        <f>VLOOKUP(E114,入力!$H$38:$I$47,2,FALSE)</f>
        <v>#N/A</v>
      </c>
      <c r="N114" s="62">
        <f t="shared" si="5"/>
        <v>0</v>
      </c>
      <c r="O114" s="49">
        <f>直径材積計算!U111</f>
        <v>0</v>
      </c>
      <c r="P114" s="55">
        <f>直径材積計算!K227</f>
        <v>1538.8196830147738</v>
      </c>
      <c r="Q114" s="204">
        <f>直径材積計算!N111</f>
        <v>928.22183741806248</v>
      </c>
      <c r="R114" s="49">
        <f>直径材積計算!T111</f>
        <v>1151.3770809378373</v>
      </c>
      <c r="S114" s="49">
        <f>直径材積計算!S111</f>
        <v>32.363120371337715</v>
      </c>
      <c r="T114" s="84">
        <f>直径材積計算!Y111</f>
        <v>0.94004326139266903</v>
      </c>
      <c r="V114" s="153">
        <v>119</v>
      </c>
    </row>
    <row r="115" spans="4:22">
      <c r="D115" s="48">
        <v>120</v>
      </c>
      <c r="E115" s="55">
        <f>IF(D115&lt;入力!$C$17,NA(),IF(D115&gt;入力!$H$48,NA(),D115))</f>
        <v>120</v>
      </c>
      <c r="F115" s="55">
        <f>IF(E115&gt;入力!$C$17,IF(Q114&gt;=P114,P115,(F114-L114)*(1-$B$27)),IF(E115=入力!$C$17,入力!$C$18,NA()))</f>
        <v>928.22183741806248</v>
      </c>
      <c r="G115" s="49">
        <f>'樹高計算 '!N113</f>
        <v>30.64934777432801</v>
      </c>
      <c r="H115" s="49">
        <f>直径材積計算!L112</f>
        <v>1156.1704582246621</v>
      </c>
      <c r="I115" s="49">
        <f>直径材積計算!I112</f>
        <v>32.394702281255057</v>
      </c>
      <c r="J115" s="84">
        <f t="shared" si="4"/>
        <v>1.24557558507852</v>
      </c>
      <c r="K115" s="84">
        <f>ROUNDDOWN(直径材積計算!X112,2)</f>
        <v>0.94</v>
      </c>
      <c r="L115" s="55">
        <f t="shared" si="7"/>
        <v>0</v>
      </c>
      <c r="M115" s="62" t="e">
        <f>VLOOKUP(E115,入力!$H$38:$I$47,2,FALSE)</f>
        <v>#N/A</v>
      </c>
      <c r="N115" s="62">
        <f t="shared" si="5"/>
        <v>0</v>
      </c>
      <c r="O115" s="49">
        <f>直径材積計算!U112</f>
        <v>0</v>
      </c>
      <c r="P115" s="55">
        <f>直径材積計算!K228</f>
        <v>1536.6555143475473</v>
      </c>
      <c r="Q115" s="204">
        <f>直径材積計算!N112</f>
        <v>928.22183741806248</v>
      </c>
      <c r="R115" s="49">
        <f>直径材積計算!T112</f>
        <v>1156.1704582246621</v>
      </c>
      <c r="S115" s="49">
        <f>直径材積計算!S112</f>
        <v>32.394702281255057</v>
      </c>
      <c r="T115" s="84">
        <f>直径材積計算!Y112</f>
        <v>0.94090550465345768</v>
      </c>
      <c r="V115" s="153">
        <v>120</v>
      </c>
    </row>
    <row r="116" spans="4:22">
      <c r="L116" s="20">
        <f>COUNT(L5:L115)</f>
        <v>111</v>
      </c>
    </row>
    <row r="117" spans="4:22">
      <c r="L117" s="20">
        <f>COUNTIF(L5:L115,0)</f>
        <v>108</v>
      </c>
    </row>
    <row r="118" spans="4:22">
      <c r="L118" s="20">
        <f>L116-L117</f>
        <v>3</v>
      </c>
    </row>
    <row r="119" spans="4:22">
      <c r="D119" s="48">
        <v>1</v>
      </c>
      <c r="E119" s="55">
        <v>1</v>
      </c>
      <c r="F119" s="48">
        <v>2</v>
      </c>
      <c r="G119" s="48">
        <v>3</v>
      </c>
      <c r="H119" s="48">
        <v>4</v>
      </c>
      <c r="I119" s="48">
        <v>5</v>
      </c>
      <c r="J119" s="48"/>
      <c r="K119" s="48"/>
      <c r="L119" s="48"/>
      <c r="M119" s="48"/>
      <c r="N119" s="48"/>
      <c r="O119" s="48"/>
      <c r="P119" s="48"/>
      <c r="Q119" s="204"/>
      <c r="R119" s="48"/>
      <c r="S119" s="48"/>
      <c r="T119" s="48"/>
      <c r="V119" s="153">
        <v>1</v>
      </c>
    </row>
    <row r="120" spans="4:22">
      <c r="D120" s="48" t="s">
        <v>1</v>
      </c>
      <c r="E120" s="55" t="s">
        <v>1</v>
      </c>
      <c r="F120" s="48" t="s">
        <v>68</v>
      </c>
      <c r="G120" s="48" t="s">
        <v>2</v>
      </c>
      <c r="H120" s="48" t="s">
        <v>4</v>
      </c>
      <c r="I120" s="48" t="s">
        <v>3</v>
      </c>
      <c r="J120" s="48"/>
      <c r="K120" s="48"/>
      <c r="L120" s="48"/>
      <c r="M120" s="48"/>
      <c r="N120" s="48"/>
      <c r="O120" s="48"/>
      <c r="P120" s="48"/>
      <c r="Q120" s="204"/>
      <c r="R120" s="48"/>
      <c r="S120" s="48"/>
      <c r="T120" s="48"/>
      <c r="V120" s="153" t="s">
        <v>1</v>
      </c>
    </row>
    <row r="121" spans="4:22">
      <c r="D121" s="48">
        <v>10</v>
      </c>
      <c r="E121" s="55">
        <v>10</v>
      </c>
      <c r="F121" s="49">
        <f t="shared" ref="F121:I130" si="8">VLOOKUP($E121,$E$5:$Q$115,F$119,FALSE)</f>
        <v>2400</v>
      </c>
      <c r="G121" s="49">
        <f t="shared" si="8"/>
        <v>7.0000095592428133</v>
      </c>
      <c r="H121" s="49">
        <f t="shared" si="8"/>
        <v>88.975389695730129</v>
      </c>
      <c r="I121" s="49">
        <f t="shared" si="8"/>
        <v>10.864690484458675</v>
      </c>
      <c r="J121" s="49"/>
      <c r="K121" s="49"/>
      <c r="L121" s="49"/>
      <c r="M121" s="49"/>
      <c r="N121" s="49"/>
      <c r="O121" s="49"/>
      <c r="P121" s="49"/>
      <c r="Q121" s="204"/>
      <c r="R121" s="49"/>
      <c r="S121" s="49"/>
      <c r="T121" s="49"/>
      <c r="V121" s="153">
        <v>10</v>
      </c>
    </row>
    <row r="122" spans="4:22">
      <c r="D122" s="48">
        <v>15</v>
      </c>
      <c r="E122" s="55">
        <v>15</v>
      </c>
      <c r="F122" s="49">
        <f t="shared" si="8"/>
        <v>2330.3601453080087</v>
      </c>
      <c r="G122" s="49">
        <f t="shared" si="8"/>
        <v>9.2897358877145706</v>
      </c>
      <c r="H122" s="49">
        <f t="shared" si="8"/>
        <v>159.91799814693761</v>
      </c>
      <c r="I122" s="49">
        <f t="shared" si="8"/>
        <v>12.997532164187595</v>
      </c>
      <c r="J122" s="49"/>
      <c r="K122" s="49"/>
      <c r="L122" s="49"/>
      <c r="M122" s="49"/>
      <c r="N122" s="49"/>
      <c r="O122" s="49"/>
      <c r="P122" s="49"/>
      <c r="Q122" s="204"/>
      <c r="R122" s="49"/>
      <c r="S122" s="49"/>
      <c r="T122" s="49"/>
      <c r="V122" s="153">
        <v>15</v>
      </c>
    </row>
    <row r="123" spans="4:22">
      <c r="D123" s="48">
        <v>20</v>
      </c>
      <c r="E123" s="55">
        <v>20</v>
      </c>
      <c r="F123" s="49">
        <f t="shared" si="8"/>
        <v>2253.7147793278023</v>
      </c>
      <c r="G123" s="49">
        <f t="shared" si="8"/>
        <v>11.389321692318051</v>
      </c>
      <c r="H123" s="49">
        <f t="shared" si="8"/>
        <v>238.02044855255423</v>
      </c>
      <c r="I123" s="49">
        <f t="shared" si="8"/>
        <v>14.681216234317283</v>
      </c>
      <c r="J123" s="49"/>
      <c r="K123" s="49"/>
      <c r="L123" s="49"/>
      <c r="M123" s="49"/>
      <c r="N123" s="49"/>
      <c r="O123" s="49"/>
      <c r="P123" s="49"/>
      <c r="Q123" s="204"/>
      <c r="R123" s="49"/>
      <c r="S123" s="49"/>
      <c r="T123" s="49"/>
      <c r="V123" s="153">
        <v>20</v>
      </c>
    </row>
    <row r="124" spans="4:22">
      <c r="D124" s="48">
        <v>25</v>
      </c>
      <c r="E124" s="55">
        <v>25</v>
      </c>
      <c r="F124" s="49">
        <f t="shared" si="8"/>
        <v>2178.8304046181001</v>
      </c>
      <c r="G124" s="49">
        <f t="shared" si="8"/>
        <v>13.316121341690243</v>
      </c>
      <c r="H124" s="49">
        <f t="shared" si="8"/>
        <v>318.85081145432542</v>
      </c>
      <c r="I124" s="49">
        <f t="shared" si="8"/>
        <v>16.075639780939124</v>
      </c>
      <c r="J124" s="49"/>
      <c r="K124" s="49"/>
      <c r="L124" s="49"/>
      <c r="M124" s="49"/>
      <c r="N124" s="49"/>
      <c r="O124" s="49"/>
      <c r="P124" s="49"/>
      <c r="Q124" s="204"/>
      <c r="R124" s="49"/>
      <c r="S124" s="49"/>
      <c r="T124" s="49"/>
      <c r="V124" s="153">
        <v>25</v>
      </c>
    </row>
    <row r="125" spans="4:22">
      <c r="D125" s="48">
        <v>30</v>
      </c>
      <c r="E125" s="55">
        <v>30</v>
      </c>
      <c r="F125" s="49">
        <f t="shared" si="8"/>
        <v>2108.2218374180625</v>
      </c>
      <c r="G125" s="49">
        <f t="shared" si="8"/>
        <v>15.085680300802451</v>
      </c>
      <c r="H125" s="49">
        <f t="shared" si="8"/>
        <v>399.74099290332487</v>
      </c>
      <c r="I125" s="49">
        <f t="shared" si="8"/>
        <v>17.268952412500781</v>
      </c>
      <c r="J125" s="49"/>
      <c r="K125" s="49"/>
      <c r="L125" s="49"/>
      <c r="M125" s="49"/>
      <c r="N125" s="49"/>
      <c r="O125" s="49"/>
      <c r="P125" s="49"/>
      <c r="Q125" s="204"/>
      <c r="R125" s="49"/>
      <c r="S125" s="49"/>
      <c r="T125" s="49"/>
      <c r="V125" s="153">
        <v>30</v>
      </c>
    </row>
    <row r="126" spans="4:22">
      <c r="D126" s="48">
        <v>35</v>
      </c>
      <c r="E126" s="55">
        <v>35</v>
      </c>
      <c r="F126" s="49">
        <f t="shared" si="8"/>
        <v>1468.2218374180625</v>
      </c>
      <c r="G126" s="49">
        <f t="shared" si="8"/>
        <v>16.71187612803854</v>
      </c>
      <c r="H126" s="49">
        <f t="shared" si="8"/>
        <v>427.93958071270151</v>
      </c>
      <c r="I126" s="49">
        <f t="shared" si="8"/>
        <v>20.689414992740517</v>
      </c>
      <c r="J126" s="49"/>
      <c r="K126" s="49"/>
      <c r="L126" s="49"/>
      <c r="M126" s="49"/>
      <c r="N126" s="49"/>
      <c r="O126" s="49"/>
      <c r="P126" s="49"/>
      <c r="Q126" s="204"/>
      <c r="R126" s="49"/>
      <c r="S126" s="49"/>
      <c r="T126" s="49"/>
      <c r="V126" s="153">
        <v>35</v>
      </c>
    </row>
    <row r="127" spans="4:22">
      <c r="D127" s="48">
        <v>40</v>
      </c>
      <c r="E127" s="55">
        <v>40</v>
      </c>
      <c r="F127" s="49">
        <f t="shared" si="8"/>
        <v>1468.2218374180625</v>
      </c>
      <c r="G127" s="49">
        <f t="shared" si="8"/>
        <v>18.207060883095494</v>
      </c>
      <c r="H127" s="49">
        <f t="shared" si="8"/>
        <v>505.01233879756074</v>
      </c>
      <c r="I127" s="49">
        <f t="shared" si="8"/>
        <v>21.570098958025273</v>
      </c>
      <c r="J127" s="49"/>
      <c r="K127" s="49"/>
      <c r="L127" s="49"/>
      <c r="M127" s="49"/>
      <c r="N127" s="49"/>
      <c r="O127" s="49"/>
      <c r="P127" s="49"/>
      <c r="Q127" s="204"/>
      <c r="R127" s="49"/>
      <c r="S127" s="49"/>
      <c r="T127" s="49"/>
      <c r="V127" s="153">
        <v>40</v>
      </c>
    </row>
    <row r="128" spans="4:22">
      <c r="D128" s="48">
        <v>45</v>
      </c>
      <c r="E128" s="55">
        <v>45</v>
      </c>
      <c r="F128" s="49">
        <f t="shared" si="8"/>
        <v>1168.2218374180625</v>
      </c>
      <c r="G128" s="49">
        <f t="shared" si="8"/>
        <v>19.582207140401316</v>
      </c>
      <c r="H128" s="49">
        <f t="shared" si="8"/>
        <v>534.5897735514892</v>
      </c>
      <c r="I128" s="49">
        <f t="shared" si="8"/>
        <v>24.219966295418821</v>
      </c>
      <c r="J128" s="49"/>
      <c r="K128" s="49"/>
      <c r="L128" s="49"/>
      <c r="M128" s="49"/>
      <c r="N128" s="49"/>
      <c r="O128" s="49"/>
      <c r="P128" s="49"/>
      <c r="Q128" s="204"/>
      <c r="R128" s="49"/>
      <c r="S128" s="49"/>
      <c r="T128" s="49"/>
      <c r="V128" s="153">
        <v>45</v>
      </c>
    </row>
    <row r="129" spans="4:22">
      <c r="D129" s="48">
        <v>50</v>
      </c>
      <c r="E129" s="55">
        <v>50</v>
      </c>
      <c r="F129" s="49">
        <f t="shared" si="8"/>
        <v>1168.2218374180625</v>
      </c>
      <c r="G129" s="49">
        <f t="shared" si="8"/>
        <v>20.847057918312622</v>
      </c>
      <c r="H129" s="49">
        <f t="shared" si="8"/>
        <v>603.66394267455814</v>
      </c>
      <c r="I129" s="49">
        <f t="shared" si="8"/>
        <v>24.971859591952061</v>
      </c>
      <c r="J129" s="49"/>
      <c r="K129" s="49"/>
      <c r="L129" s="49"/>
      <c r="M129" s="49"/>
      <c r="N129" s="49"/>
      <c r="O129" s="49"/>
      <c r="P129" s="49"/>
      <c r="Q129" s="204"/>
      <c r="R129" s="49"/>
      <c r="S129" s="49"/>
      <c r="T129" s="49"/>
      <c r="V129" s="153">
        <v>50</v>
      </c>
    </row>
    <row r="130" spans="4:22">
      <c r="D130" s="48">
        <v>55</v>
      </c>
      <c r="E130" s="55">
        <v>55</v>
      </c>
      <c r="F130" s="49">
        <f t="shared" si="8"/>
        <v>1168.2218374180625</v>
      </c>
      <c r="G130" s="49">
        <f t="shared" si="8"/>
        <v>22.01027880212586</v>
      </c>
      <c r="H130" s="49">
        <f t="shared" si="8"/>
        <v>669.85775519306276</v>
      </c>
      <c r="I130" s="49">
        <f t="shared" si="8"/>
        <v>25.624191440452325</v>
      </c>
      <c r="J130" s="49"/>
      <c r="K130" s="49"/>
      <c r="L130" s="49"/>
      <c r="M130" s="49"/>
      <c r="N130" s="49"/>
      <c r="O130" s="49"/>
      <c r="P130" s="49"/>
      <c r="Q130" s="204"/>
      <c r="R130" s="49"/>
      <c r="S130" s="49"/>
      <c r="T130" s="49"/>
      <c r="V130" s="153">
        <v>55</v>
      </c>
    </row>
    <row r="131" spans="4:22">
      <c r="D131" s="48">
        <v>60</v>
      </c>
      <c r="E131" s="55">
        <v>60</v>
      </c>
      <c r="F131" s="49">
        <f t="shared" ref="F131:I143" si="9">VLOOKUP($E131,$E$5:$Q$115,F$119,FALSE)</f>
        <v>928.22183741806248</v>
      </c>
      <c r="G131" s="49">
        <f t="shared" si="9"/>
        <v>23.079608727449379</v>
      </c>
      <c r="H131" s="49">
        <f t="shared" si="9"/>
        <v>675.09429828657414</v>
      </c>
      <c r="I131" s="49">
        <f t="shared" si="9"/>
        <v>28.414133202157092</v>
      </c>
      <c r="J131" s="49"/>
      <c r="K131" s="49"/>
      <c r="L131" s="49"/>
      <c r="M131" s="49"/>
      <c r="N131" s="49"/>
      <c r="O131" s="49"/>
      <c r="P131" s="49"/>
      <c r="Q131" s="204"/>
      <c r="R131" s="49"/>
      <c r="S131" s="49"/>
      <c r="T131" s="49"/>
      <c r="V131" s="153">
        <v>60</v>
      </c>
    </row>
    <row r="132" spans="4:22">
      <c r="D132" s="48">
        <v>65</v>
      </c>
      <c r="E132" s="55">
        <v>65</v>
      </c>
      <c r="F132" s="49">
        <f t="shared" si="9"/>
        <v>928.22183741806248</v>
      </c>
      <c r="G132" s="49">
        <f t="shared" si="9"/>
        <v>24.062004667559098</v>
      </c>
      <c r="H132" s="49">
        <f t="shared" si="9"/>
        <v>732.19473885451475</v>
      </c>
      <c r="I132" s="49">
        <f t="shared" si="9"/>
        <v>28.99967625617175</v>
      </c>
      <c r="J132" s="49"/>
      <c r="K132" s="49"/>
      <c r="L132" s="49"/>
      <c r="M132" s="49"/>
      <c r="N132" s="49"/>
      <c r="O132" s="49"/>
      <c r="P132" s="49"/>
      <c r="Q132" s="204"/>
      <c r="R132" s="49"/>
      <c r="S132" s="49"/>
      <c r="T132" s="49"/>
      <c r="V132" s="153">
        <v>65</v>
      </c>
    </row>
    <row r="133" spans="4:22">
      <c r="D133" s="48">
        <v>70</v>
      </c>
      <c r="E133" s="55">
        <v>70</v>
      </c>
      <c r="F133" s="49">
        <f t="shared" si="9"/>
        <v>928.22183741806248</v>
      </c>
      <c r="G133" s="49">
        <f t="shared" si="9"/>
        <v>24.963775093944498</v>
      </c>
      <c r="H133" s="49">
        <f t="shared" si="9"/>
        <v>786.09937920999516</v>
      </c>
      <c r="I133" s="49">
        <f t="shared" si="9"/>
        <v>29.51665658497987</v>
      </c>
      <c r="J133" s="49"/>
      <c r="K133" s="49"/>
      <c r="L133" s="49"/>
      <c r="M133" s="49"/>
      <c r="N133" s="49"/>
      <c r="O133" s="49"/>
      <c r="P133" s="49"/>
      <c r="Q133" s="204"/>
      <c r="R133" s="49"/>
      <c r="S133" s="49"/>
      <c r="T133" s="49"/>
      <c r="V133" s="153">
        <v>70</v>
      </c>
    </row>
    <row r="134" spans="4:22">
      <c r="D134" s="48">
        <v>75</v>
      </c>
      <c r="E134" s="55">
        <v>75</v>
      </c>
      <c r="F134" s="49">
        <f t="shared" si="9"/>
        <v>928.22183741806248</v>
      </c>
      <c r="G134" s="49">
        <f t="shared" si="9"/>
        <v>25.790697623631363</v>
      </c>
      <c r="H134" s="49">
        <f t="shared" si="9"/>
        <v>836.74481023816713</v>
      </c>
      <c r="I134" s="49">
        <f t="shared" si="9"/>
        <v>29.974544964833569</v>
      </c>
      <c r="J134" s="49"/>
      <c r="K134" s="49"/>
      <c r="L134" s="49"/>
      <c r="M134" s="49"/>
      <c r="N134" s="49"/>
      <c r="O134" s="49"/>
      <c r="P134" s="49"/>
      <c r="Q134" s="204"/>
      <c r="R134" s="49"/>
      <c r="S134" s="49"/>
      <c r="T134" s="49"/>
      <c r="V134" s="153">
        <v>75</v>
      </c>
    </row>
    <row r="135" spans="4:22">
      <c r="D135" s="48">
        <v>80</v>
      </c>
      <c r="E135" s="55">
        <v>80</v>
      </c>
      <c r="F135" s="49">
        <f t="shared" si="9"/>
        <v>928.22183741806248</v>
      </c>
      <c r="G135" s="49">
        <f t="shared" si="9"/>
        <v>26.548117587714231</v>
      </c>
      <c r="H135" s="49">
        <f t="shared" si="9"/>
        <v>884.12501833224314</v>
      </c>
      <c r="I135" s="49">
        <f t="shared" si="9"/>
        <v>30.381124663102433</v>
      </c>
      <c r="J135" s="49"/>
      <c r="K135" s="49"/>
      <c r="L135" s="49"/>
      <c r="M135" s="49"/>
      <c r="N135" s="49"/>
      <c r="O135" s="49"/>
      <c r="P135" s="49"/>
      <c r="Q135" s="204"/>
      <c r="R135" s="49"/>
      <c r="S135" s="49"/>
      <c r="T135" s="49"/>
      <c r="V135" s="153">
        <v>80</v>
      </c>
    </row>
    <row r="136" spans="4:22">
      <c r="D136" s="48">
        <v>85</v>
      </c>
      <c r="E136" s="55">
        <v>85</v>
      </c>
      <c r="F136" s="49">
        <f t="shared" si="9"/>
        <v>928.22183741806248</v>
      </c>
      <c r="G136" s="49">
        <f t="shared" si="9"/>
        <v>27.241026043485697</v>
      </c>
      <c r="H136" s="49">
        <f t="shared" si="9"/>
        <v>928.27938759894892</v>
      </c>
      <c r="I136" s="49">
        <f t="shared" si="9"/>
        <v>30.742878916480471</v>
      </c>
      <c r="J136" s="49"/>
      <c r="K136" s="49"/>
      <c r="L136" s="49"/>
      <c r="M136" s="49"/>
      <c r="N136" s="49"/>
      <c r="O136" s="49"/>
      <c r="P136" s="49"/>
      <c r="Q136" s="204"/>
      <c r="R136" s="49"/>
      <c r="S136" s="49"/>
      <c r="T136" s="49"/>
      <c r="V136" s="153">
        <v>85</v>
      </c>
    </row>
    <row r="137" spans="4:22">
      <c r="D137" s="48">
        <v>90</v>
      </c>
      <c r="E137" s="55">
        <v>90</v>
      </c>
      <c r="F137" s="49">
        <f t="shared" si="9"/>
        <v>928.22183741806248</v>
      </c>
      <c r="G137" s="49">
        <f t="shared" si="9"/>
        <v>27.87411762618132</v>
      </c>
      <c r="H137" s="49">
        <f t="shared" si="9"/>
        <v>969.28331347386165</v>
      </c>
      <c r="I137" s="49">
        <f t="shared" si="9"/>
        <v>31.065275325148477</v>
      </c>
      <c r="J137" s="49"/>
      <c r="K137" s="49"/>
      <c r="L137" s="49"/>
      <c r="M137" s="49"/>
      <c r="N137" s="49"/>
      <c r="O137" s="49"/>
      <c r="P137" s="49"/>
      <c r="Q137" s="204"/>
      <c r="R137" s="49"/>
      <c r="S137" s="49"/>
      <c r="T137" s="49"/>
      <c r="V137" s="153">
        <v>90</v>
      </c>
    </row>
    <row r="138" spans="4:22">
      <c r="D138" s="48">
        <v>95</v>
      </c>
      <c r="E138" s="55">
        <v>95</v>
      </c>
      <c r="F138" s="49">
        <f t="shared" si="9"/>
        <v>928.22183741806248</v>
      </c>
      <c r="G138" s="49">
        <f t="shared" si="9"/>
        <v>28.451830248537068</v>
      </c>
      <c r="H138" s="49">
        <f t="shared" si="9"/>
        <v>1007.2404914707599</v>
      </c>
      <c r="I138" s="49">
        <f t="shared" si="9"/>
        <v>31.352976175619716</v>
      </c>
      <c r="J138" s="49"/>
      <c r="K138" s="49"/>
      <c r="L138" s="49"/>
      <c r="M138" s="49"/>
      <c r="N138" s="49"/>
      <c r="O138" s="49"/>
      <c r="P138" s="49"/>
      <c r="Q138" s="204"/>
      <c r="R138" s="49"/>
      <c r="S138" s="49"/>
      <c r="T138" s="49"/>
      <c r="V138" s="153">
        <v>95</v>
      </c>
    </row>
    <row r="139" spans="4:22">
      <c r="D139" s="48">
        <v>100</v>
      </c>
      <c r="E139" s="55">
        <v>100</v>
      </c>
      <c r="F139" s="49">
        <f t="shared" si="9"/>
        <v>928.22183741806248</v>
      </c>
      <c r="G139" s="49">
        <f t="shared" si="9"/>
        <v>28.978369774214112</v>
      </c>
      <c r="H139" s="49">
        <f t="shared" si="9"/>
        <v>1042.2763264534988</v>
      </c>
      <c r="I139" s="49">
        <f t="shared" si="9"/>
        <v>31.609995199543768</v>
      </c>
      <c r="J139" s="49"/>
      <c r="K139" s="49"/>
      <c r="L139" s="49"/>
      <c r="M139" s="49"/>
      <c r="N139" s="49"/>
      <c r="O139" s="49"/>
      <c r="P139" s="49"/>
      <c r="Q139" s="204"/>
      <c r="R139" s="49"/>
      <c r="S139" s="49"/>
      <c r="T139" s="49"/>
      <c r="V139" s="153">
        <v>100</v>
      </c>
    </row>
    <row r="140" spans="4:22">
      <c r="D140" s="48">
        <v>105</v>
      </c>
      <c r="E140" s="55">
        <v>105</v>
      </c>
      <c r="F140" s="49">
        <f t="shared" si="9"/>
        <v>928.22183741806248</v>
      </c>
      <c r="G140" s="49">
        <f t="shared" si="9"/>
        <v>29.45772332830634</v>
      </c>
      <c r="H140" s="49">
        <f t="shared" si="9"/>
        <v>1074.5321683507377</v>
      </c>
      <c r="I140" s="49">
        <f t="shared" si="9"/>
        <v>31.839815490836337</v>
      </c>
      <c r="J140" s="49"/>
      <c r="K140" s="49"/>
      <c r="L140" s="49"/>
      <c r="M140" s="49"/>
      <c r="N140" s="49"/>
      <c r="O140" s="49"/>
      <c r="P140" s="49"/>
      <c r="Q140" s="204"/>
      <c r="R140" s="49"/>
      <c r="S140" s="49"/>
      <c r="T140" s="49"/>
      <c r="V140" s="153">
        <v>105</v>
      </c>
    </row>
    <row r="141" spans="4:22">
      <c r="D141" s="48">
        <v>110</v>
      </c>
      <c r="E141" s="55">
        <v>110</v>
      </c>
      <c r="F141" s="49">
        <f t="shared" si="9"/>
        <v>928.22183741806248</v>
      </c>
      <c r="G141" s="49">
        <f t="shared" si="9"/>
        <v>29.893664909854724</v>
      </c>
      <c r="H141" s="49">
        <f t="shared" si="9"/>
        <v>1104.1602418454659</v>
      </c>
      <c r="I141" s="49">
        <f t="shared" si="9"/>
        <v>32.045479242091872</v>
      </c>
      <c r="J141" s="49"/>
      <c r="K141" s="49"/>
      <c r="L141" s="49"/>
      <c r="M141" s="49"/>
      <c r="N141" s="49"/>
      <c r="O141" s="49"/>
      <c r="P141" s="49"/>
      <c r="Q141" s="204"/>
      <c r="R141" s="49"/>
      <c r="S141" s="49"/>
      <c r="T141" s="49"/>
      <c r="V141" s="153">
        <v>110</v>
      </c>
    </row>
    <row r="142" spans="4:22">
      <c r="D142" s="48">
        <v>115</v>
      </c>
      <c r="E142" s="55">
        <v>115</v>
      </c>
      <c r="F142" s="49">
        <f t="shared" si="9"/>
        <v>928.22183741806248</v>
      </c>
      <c r="G142" s="49">
        <f t="shared" si="9"/>
        <v>30.2897565693941</v>
      </c>
      <c r="H142" s="49">
        <f t="shared" si="9"/>
        <v>1131.3192239971149</v>
      </c>
      <c r="I142" s="49">
        <f t="shared" si="9"/>
        <v>32.229657035477899</v>
      </c>
      <c r="J142" s="49"/>
      <c r="K142" s="49"/>
      <c r="L142" s="49"/>
      <c r="M142" s="49"/>
      <c r="N142" s="49"/>
      <c r="O142" s="49"/>
      <c r="P142" s="49"/>
      <c r="Q142" s="204"/>
      <c r="R142" s="49"/>
      <c r="S142" s="49"/>
      <c r="T142" s="49"/>
      <c r="V142" s="153">
        <v>115</v>
      </c>
    </row>
    <row r="143" spans="4:22">
      <c r="D143" s="48">
        <v>120</v>
      </c>
      <c r="E143" s="55">
        <v>120</v>
      </c>
      <c r="F143" s="49">
        <f t="shared" si="9"/>
        <v>928.22183741806248</v>
      </c>
      <c r="G143" s="49">
        <f t="shared" si="9"/>
        <v>30.64934777432801</v>
      </c>
      <c r="H143" s="49">
        <f t="shared" si="9"/>
        <v>1156.1704582246621</v>
      </c>
      <c r="I143" s="49">
        <f t="shared" si="9"/>
        <v>32.394702281255057</v>
      </c>
      <c r="J143" s="49"/>
      <c r="K143" s="49"/>
      <c r="L143" s="49"/>
      <c r="M143" s="49"/>
      <c r="N143" s="49"/>
      <c r="O143" s="49"/>
      <c r="P143" s="49"/>
      <c r="Q143" s="204"/>
      <c r="R143" s="49"/>
      <c r="S143" s="49"/>
      <c r="T143" s="49"/>
      <c r="V143" s="153">
        <v>120</v>
      </c>
    </row>
  </sheetData>
  <phoneticPr fontId="1"/>
  <conditionalFormatting sqref="L5:O115">
    <cfRule type="cellIs" dxfId="0" priority="1" operator="greaterThan">
      <formula>0</formula>
    </cfRule>
  </conditionalFormatting>
  <dataValidations count="2">
    <dataValidation type="list" allowBlank="1" showInputMessage="1" showErrorMessage="1" sqref="C6 C28 C17">
      <formula1>$W$23:$W$25</formula1>
    </dataValidation>
    <dataValidation type="list" allowBlank="1" showInputMessage="1" showErrorMessage="1" sqref="C20 C9 C31">
      <formula1>$W$8:$W$14</formula1>
    </dataValidation>
  </dataValidations>
  <pageMargins left="0.7" right="0.7" top="0.75" bottom="0.75" header="0.3" footer="0.3"/>
  <pageSetup paperSize="9" orientation="portrait"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J231"/>
  <sheetViews>
    <sheetView zoomScale="70" zoomScaleNormal="70" workbookViewId="0">
      <pane xSplit="1" ySplit="2" topLeftCell="E3" activePane="bottomRight" state="frozen"/>
      <selection activeCell="Z9" sqref="Z9"/>
      <selection pane="topRight" activeCell="Z9" sqref="Z9"/>
      <selection pane="bottomLeft" activeCell="Z9" sqref="Z9"/>
      <selection pane="bottomRight" activeCell="Z9" sqref="Z9"/>
    </sheetView>
  </sheetViews>
  <sheetFormatPr defaultRowHeight="18.75"/>
  <cols>
    <col min="1" max="1" width="7.125" style="18" bestFit="1" customWidth="1"/>
    <col min="2" max="5" width="10" style="85" customWidth="1"/>
    <col min="6" max="6" width="11" customWidth="1"/>
    <col min="7" max="14" width="11" style="6" customWidth="1"/>
    <col min="15" max="16" width="9.125" style="20" customWidth="1"/>
    <col min="18" max="20" width="11" style="6" customWidth="1"/>
    <col min="21" max="21" width="11" style="19" customWidth="1"/>
    <col min="22" max="25" width="9" style="6"/>
    <col min="27" max="27" width="18.375" style="67" bestFit="1" customWidth="1"/>
    <col min="28" max="28" width="40.375" style="68" bestFit="1" customWidth="1"/>
    <col min="31" max="31" width="19.75" bestFit="1" customWidth="1"/>
    <col min="32" max="32" width="22.125" bestFit="1" customWidth="1"/>
    <col min="33" max="34" width="9" style="6"/>
    <col min="35" max="35" width="5.625" bestFit="1" customWidth="1"/>
    <col min="37" max="16384" width="9" style="6"/>
  </cols>
  <sheetData>
    <row r="1" spans="1:36" s="5" customFormat="1" ht="19.5" thickBot="1">
      <c r="A1" s="1" t="s">
        <v>5</v>
      </c>
      <c r="B1" s="82">
        <v>1</v>
      </c>
      <c r="C1" s="82">
        <v>2</v>
      </c>
      <c r="D1" s="82">
        <v>3</v>
      </c>
      <c r="E1" s="82">
        <v>4</v>
      </c>
      <c r="F1" s="2" t="s">
        <v>6</v>
      </c>
      <c r="G1" s="3" t="s">
        <v>7</v>
      </c>
      <c r="H1" s="3" t="s">
        <v>8</v>
      </c>
      <c r="I1" s="3" t="s">
        <v>9</v>
      </c>
      <c r="J1" s="3" t="s">
        <v>10</v>
      </c>
      <c r="K1" s="3" t="s">
        <v>11</v>
      </c>
      <c r="L1" s="3" t="s">
        <v>12</v>
      </c>
      <c r="M1" s="3" t="s">
        <v>13</v>
      </c>
      <c r="N1" s="3" t="s">
        <v>144</v>
      </c>
      <c r="O1" s="86">
        <v>1</v>
      </c>
      <c r="P1" s="86">
        <v>2</v>
      </c>
      <c r="Q1" s="87" t="s">
        <v>14</v>
      </c>
      <c r="R1" s="446" t="s">
        <v>14</v>
      </c>
      <c r="S1" s="446"/>
      <c r="T1" s="446"/>
      <c r="U1" s="446"/>
      <c r="V1" s="446"/>
      <c r="W1" s="446"/>
      <c r="X1" s="446"/>
      <c r="Y1" s="4"/>
      <c r="Z1" s="159" t="s">
        <v>0</v>
      </c>
      <c r="AA1" s="160">
        <f>入力!C24</f>
        <v>1.48</v>
      </c>
      <c r="AC1" s="20"/>
      <c r="AD1" s="20"/>
      <c r="AE1" s="20"/>
      <c r="AF1" s="20"/>
      <c r="AI1" s="20"/>
      <c r="AJ1" s="20"/>
    </row>
    <row r="2" spans="1:36" s="13" customFormat="1" ht="26.25" thickBot="1">
      <c r="A2" s="7" t="s">
        <v>15</v>
      </c>
      <c r="B2" s="83" t="s">
        <v>95</v>
      </c>
      <c r="C2" s="83" t="s">
        <v>16</v>
      </c>
      <c r="D2" s="83" t="s">
        <v>96</v>
      </c>
      <c r="E2" s="83" t="s">
        <v>97</v>
      </c>
      <c r="F2" s="8" t="s">
        <v>17</v>
      </c>
      <c r="G2" s="9" t="s">
        <v>145</v>
      </c>
      <c r="H2" s="9" t="s">
        <v>145</v>
      </c>
      <c r="I2" s="9" t="s">
        <v>18</v>
      </c>
      <c r="J2" s="9" t="s">
        <v>145</v>
      </c>
      <c r="K2" s="9" t="s">
        <v>18</v>
      </c>
      <c r="L2" s="9" t="s">
        <v>18</v>
      </c>
      <c r="M2" s="9" t="s">
        <v>18</v>
      </c>
      <c r="N2" s="9" t="s">
        <v>146</v>
      </c>
      <c r="O2" s="88" t="s">
        <v>87</v>
      </c>
      <c r="P2" s="88" t="s">
        <v>16</v>
      </c>
      <c r="Q2" s="89" t="s">
        <v>147</v>
      </c>
      <c r="R2" s="10" t="s">
        <v>148</v>
      </c>
      <c r="S2" s="10" t="s">
        <v>8</v>
      </c>
      <c r="T2" s="10" t="s">
        <v>9</v>
      </c>
      <c r="U2" s="10" t="s">
        <v>19</v>
      </c>
      <c r="V2" s="11" t="s">
        <v>20</v>
      </c>
      <c r="W2" s="11" t="s">
        <v>21</v>
      </c>
      <c r="X2" s="11" t="s">
        <v>22</v>
      </c>
      <c r="Y2" s="12"/>
      <c r="Z2" s="63" t="s">
        <v>79</v>
      </c>
      <c r="AA2" s="64">
        <v>4</v>
      </c>
      <c r="AB2" s="65" t="str">
        <f>VLOOKUP(AA2,AI3:AJ6,2,FALSE)</f>
        <v>Mitscherlich</v>
      </c>
      <c r="AC2" s="66"/>
      <c r="AD2" s="63" t="s">
        <v>79</v>
      </c>
      <c r="AE2" s="64">
        <v>2</v>
      </c>
      <c r="AF2" s="65" t="str">
        <f>VLOOKUP(AE2,AI9:AJ10,2,FALSE)</f>
        <v>Logistic</v>
      </c>
      <c r="AI2" s="66"/>
      <c r="AJ2" s="66"/>
    </row>
    <row r="3" spans="1:36" ht="17.25" customHeight="1">
      <c r="A3" s="14">
        <f>'b（手動）計算用'!E5</f>
        <v>10</v>
      </c>
      <c r="B3" s="84">
        <f t="shared" ref="B3:B66" si="0">$AB$9*(1+ ($AB$11-1)*EXP(-$AB$12*(A3-$AB$10)) )^(1/(1-$AB$11))</f>
        <v>0</v>
      </c>
      <c r="C3" s="84">
        <f t="shared" ref="C3:C66" si="1">$AB$21/(1+ EXP(-$AB$23*(A3-$AB$22)) )</f>
        <v>0</v>
      </c>
      <c r="D3" s="84">
        <f t="shared" ref="D3:D66" si="2">$AB$32*EXP(-EXP(-$AB$34*(A3-$AB$33)) )</f>
        <v>0</v>
      </c>
      <c r="E3" s="84">
        <f t="shared" ref="E3:E66" si="3">$AB$43*(1-EXP(-$AB$45*(A3-$AB$44)))</f>
        <v>6.2290428344899409</v>
      </c>
      <c r="F3" s="84">
        <f t="shared" ref="F3:F66" si="4">IF($AA$2=1,B3,IF($AA$2=2,C3,IF($AA$2=3,D3,E3)))</f>
        <v>6.2290428344899409</v>
      </c>
      <c r="G3" s="15">
        <f t="shared" ref="G3:M18" si="5">$F3+R3</f>
        <v>4.0051003592412702</v>
      </c>
      <c r="H3" s="15">
        <f t="shared" si="5"/>
        <v>4.7464145176574943</v>
      </c>
      <c r="I3" s="15">
        <f t="shared" si="5"/>
        <v>5.4877286760737176</v>
      </c>
      <c r="J3" s="15">
        <f t="shared" si="5"/>
        <v>6.2290428344899409</v>
      </c>
      <c r="K3" s="15">
        <f t="shared" si="5"/>
        <v>6.9703569929061642</v>
      </c>
      <c r="L3" s="15">
        <f t="shared" si="5"/>
        <v>7.7116711513223875</v>
      </c>
      <c r="M3" s="15">
        <f t="shared" si="5"/>
        <v>8.4529853097386116</v>
      </c>
      <c r="N3" s="15">
        <f t="shared" ref="N3:N7" si="6">J3-(($AA$1-2)*W3)</f>
        <v>7.0000095592428133</v>
      </c>
      <c r="O3" s="84">
        <f>$AF$9*A3^$AF$10</f>
        <v>0</v>
      </c>
      <c r="P3" s="84">
        <f>$AF$19/(1+ EXP(-$AF$21*(A3-$AF$20)) )</f>
        <v>1.1119712376243351</v>
      </c>
      <c r="Q3" s="84">
        <f>IF($AE$2=1,O3,P3)</f>
        <v>1.1119712376243351</v>
      </c>
      <c r="R3" s="15">
        <f>-$Q3*2</f>
        <v>-2.2239424752486703</v>
      </c>
      <c r="S3" s="15">
        <f>-$Q3*4/3</f>
        <v>-1.4826283168324468</v>
      </c>
      <c r="T3" s="15">
        <f>-$Q3*2/3</f>
        <v>-0.74131415841622339</v>
      </c>
      <c r="U3" s="16">
        <v>0</v>
      </c>
      <c r="V3" s="15">
        <f>$Q3*2/3</f>
        <v>0.74131415841622339</v>
      </c>
      <c r="W3" s="15">
        <f>$Q3*4/3</f>
        <v>1.4826283168324468</v>
      </c>
      <c r="X3" s="15">
        <f>$Q3*2</f>
        <v>2.2239424752486703</v>
      </c>
      <c r="Y3" s="4"/>
      <c r="Z3">
        <v>1</v>
      </c>
      <c r="AA3" s="67" t="s">
        <v>24</v>
      </c>
      <c r="AB3" s="71" t="s">
        <v>149</v>
      </c>
      <c r="AD3">
        <v>1</v>
      </c>
      <c r="AE3" s="69" t="s">
        <v>24</v>
      </c>
      <c r="AF3" s="70" t="s">
        <v>83</v>
      </c>
      <c r="AI3">
        <v>1</v>
      </c>
      <c r="AJ3" t="s">
        <v>23</v>
      </c>
    </row>
    <row r="4" spans="1:36" ht="17.25" customHeight="1">
      <c r="A4" s="14">
        <f>'b（手動）計算用'!E6</f>
        <v>11</v>
      </c>
      <c r="B4" s="84">
        <f>$AB$9*(1+ ($AB$11-1)*EXP(-$AB$12*(A4-$AB$10)) )^(1/(1-$AB$11))</f>
        <v>0</v>
      </c>
      <c r="C4" s="84">
        <f t="shared" si="1"/>
        <v>0</v>
      </c>
      <c r="D4" s="84">
        <f t="shared" si="2"/>
        <v>0</v>
      </c>
      <c r="E4" s="84">
        <f t="shared" si="3"/>
        <v>6.6850341812042817</v>
      </c>
      <c r="F4" s="84">
        <f t="shared" si="4"/>
        <v>6.6850341812042817</v>
      </c>
      <c r="G4" s="15">
        <f t="shared" si="5"/>
        <v>4.408988107950039</v>
      </c>
      <c r="H4" s="15">
        <f t="shared" si="5"/>
        <v>5.1676701323681202</v>
      </c>
      <c r="I4" s="15">
        <f t="shared" si="5"/>
        <v>5.9263521567862005</v>
      </c>
      <c r="J4" s="15">
        <f t="shared" si="5"/>
        <v>6.6850341812042817</v>
      </c>
      <c r="K4" s="15">
        <f t="shared" si="5"/>
        <v>7.4437162056223629</v>
      </c>
      <c r="L4" s="15">
        <f t="shared" si="5"/>
        <v>8.2023982300404441</v>
      </c>
      <c r="M4" s="15">
        <f t="shared" si="5"/>
        <v>8.9610802544585244</v>
      </c>
      <c r="N4" s="15">
        <f t="shared" si="6"/>
        <v>7.4740634865990856</v>
      </c>
      <c r="O4" s="84">
        <f t="shared" ref="O4:O67" si="7">$AF$9*A4^$AF$10</f>
        <v>0</v>
      </c>
      <c r="P4" s="84">
        <f t="shared" ref="P4:P67" si="8">$AF$19/(1+ EXP(-$AF$21*(A4-$AF$20)) )</f>
        <v>1.1380230366271213</v>
      </c>
      <c r="Q4" s="84">
        <f t="shared" ref="Q4:Q67" si="9">IF($AE$2=1,O4,P4)</f>
        <v>1.1380230366271213</v>
      </c>
      <c r="R4" s="15">
        <f t="shared" ref="R4:R67" si="10">-$Q4*2</f>
        <v>-2.2760460732542427</v>
      </c>
      <c r="S4" s="15">
        <f t="shared" ref="S4:S67" si="11">-$Q4*4/3</f>
        <v>-1.5173640488361617</v>
      </c>
      <c r="T4" s="15">
        <f t="shared" ref="T4:T67" si="12">-$Q4*2/3</f>
        <v>-0.75868202441808086</v>
      </c>
      <c r="U4" s="16">
        <v>0</v>
      </c>
      <c r="V4" s="15">
        <f t="shared" ref="V4:V67" si="13">$Q4*2/3</f>
        <v>0.75868202441808086</v>
      </c>
      <c r="W4" s="15">
        <f t="shared" ref="W4:W67" si="14">$Q4*4/3</f>
        <v>1.5173640488361617</v>
      </c>
      <c r="X4" s="15">
        <f t="shared" ref="X4:X67" si="15">$Q4*2</f>
        <v>2.2760460732542427</v>
      </c>
      <c r="Y4" s="4"/>
      <c r="AA4" s="67" t="s">
        <v>84</v>
      </c>
      <c r="AB4" s="68">
        <v>4</v>
      </c>
      <c r="AE4" s="69" t="s">
        <v>84</v>
      </c>
      <c r="AF4" s="70">
        <v>2</v>
      </c>
      <c r="AI4">
        <v>2</v>
      </c>
      <c r="AJ4" t="s">
        <v>80</v>
      </c>
    </row>
    <row r="5" spans="1:36" ht="17.25" customHeight="1">
      <c r="A5" s="14">
        <f>'b（手動）計算用'!E7</f>
        <v>12</v>
      </c>
      <c r="B5" s="84">
        <f t="shared" si="0"/>
        <v>0</v>
      </c>
      <c r="C5" s="84">
        <f t="shared" si="1"/>
        <v>0</v>
      </c>
      <c r="D5" s="84">
        <f t="shared" si="2"/>
        <v>0</v>
      </c>
      <c r="E5" s="84">
        <f t="shared" si="3"/>
        <v>7.1325195460079156</v>
      </c>
      <c r="F5" s="84">
        <f t="shared" si="4"/>
        <v>7.1325195460079156</v>
      </c>
      <c r="G5" s="15">
        <f t="shared" si="5"/>
        <v>4.8035168768765626</v>
      </c>
      <c r="H5" s="15">
        <f t="shared" si="5"/>
        <v>5.5798510999203472</v>
      </c>
      <c r="I5" s="15">
        <f t="shared" si="5"/>
        <v>6.3561853229641319</v>
      </c>
      <c r="J5" s="15">
        <f t="shared" si="5"/>
        <v>7.1325195460079156</v>
      </c>
      <c r="K5" s="15">
        <f t="shared" si="5"/>
        <v>7.9088537690516993</v>
      </c>
      <c r="L5" s="15">
        <f t="shared" si="5"/>
        <v>8.685187992095484</v>
      </c>
      <c r="M5" s="15">
        <f t="shared" si="5"/>
        <v>9.4615222151392686</v>
      </c>
      <c r="N5" s="15">
        <f>J5-(($AA$1-2)*W5)</f>
        <v>7.9399071379734512</v>
      </c>
      <c r="O5" s="84">
        <f t="shared" si="7"/>
        <v>0</v>
      </c>
      <c r="P5" s="84">
        <f t="shared" si="8"/>
        <v>1.1645013345656763</v>
      </c>
      <c r="Q5" s="84">
        <f t="shared" si="9"/>
        <v>1.1645013345656763</v>
      </c>
      <c r="R5" s="15">
        <f t="shared" si="10"/>
        <v>-2.3290026691313526</v>
      </c>
      <c r="S5" s="15">
        <f t="shared" si="11"/>
        <v>-1.5526684460875684</v>
      </c>
      <c r="T5" s="15">
        <f t="shared" si="12"/>
        <v>-0.77633422304378419</v>
      </c>
      <c r="U5" s="16">
        <v>0</v>
      </c>
      <c r="V5" s="15">
        <f t="shared" si="13"/>
        <v>0.77633422304378419</v>
      </c>
      <c r="W5" s="15">
        <f t="shared" si="14"/>
        <v>1.5526684460875684</v>
      </c>
      <c r="X5" s="15">
        <f t="shared" si="15"/>
        <v>2.3290026691313526</v>
      </c>
      <c r="Y5" s="4"/>
      <c r="AA5" s="67" t="s">
        <v>85</v>
      </c>
      <c r="AB5" s="68">
        <v>0</v>
      </c>
      <c r="AE5" s="69" t="s">
        <v>85</v>
      </c>
      <c r="AF5" s="70">
        <v>0</v>
      </c>
      <c r="AI5">
        <v>3</v>
      </c>
      <c r="AJ5" t="s">
        <v>81</v>
      </c>
    </row>
    <row r="6" spans="1:36" ht="17.25" customHeight="1">
      <c r="A6" s="14">
        <f>'b（手動）計算用'!E8</f>
        <v>13</v>
      </c>
      <c r="B6" s="84">
        <f t="shared" si="0"/>
        <v>0</v>
      </c>
      <c r="C6" s="84">
        <f t="shared" si="1"/>
        <v>0</v>
      </c>
      <c r="D6" s="84">
        <f t="shared" si="2"/>
        <v>0</v>
      </c>
      <c r="E6" s="84">
        <f t="shared" si="3"/>
        <v>7.5716575979825853</v>
      </c>
      <c r="F6" s="84">
        <f t="shared" si="4"/>
        <v>7.5716575979825853</v>
      </c>
      <c r="G6" s="15">
        <f t="shared" si="5"/>
        <v>5.1888484998498772</v>
      </c>
      <c r="H6" s="15">
        <f t="shared" si="5"/>
        <v>5.9831181992274471</v>
      </c>
      <c r="I6" s="15">
        <f t="shared" si="5"/>
        <v>6.7773878986050162</v>
      </c>
      <c r="J6" s="15">
        <f t="shared" si="5"/>
        <v>7.5716575979825853</v>
      </c>
      <c r="K6" s="15">
        <f t="shared" si="5"/>
        <v>8.3659272973601553</v>
      </c>
      <c r="L6" s="15">
        <f t="shared" si="5"/>
        <v>9.1601969967377244</v>
      </c>
      <c r="M6" s="15">
        <f t="shared" si="5"/>
        <v>9.9544666961152934</v>
      </c>
      <c r="N6" s="15">
        <f t="shared" si="6"/>
        <v>8.3976980853352572</v>
      </c>
      <c r="O6" s="84">
        <f t="shared" si="7"/>
        <v>0</v>
      </c>
      <c r="P6" s="84">
        <f t="shared" si="8"/>
        <v>1.1914045490663538</v>
      </c>
      <c r="Q6" s="84">
        <f t="shared" si="9"/>
        <v>1.1914045490663538</v>
      </c>
      <c r="R6" s="15">
        <f t="shared" si="10"/>
        <v>-2.3828090981327077</v>
      </c>
      <c r="S6" s="15">
        <f t="shared" si="11"/>
        <v>-1.5885393987551384</v>
      </c>
      <c r="T6" s="15">
        <f t="shared" si="12"/>
        <v>-0.79426969937756919</v>
      </c>
      <c r="U6" s="16">
        <v>0</v>
      </c>
      <c r="V6" s="15">
        <f t="shared" si="13"/>
        <v>0.79426969937756919</v>
      </c>
      <c r="W6" s="15">
        <f t="shared" si="14"/>
        <v>1.5885393987551384</v>
      </c>
      <c r="X6" s="15">
        <f t="shared" si="15"/>
        <v>2.3828090981327077</v>
      </c>
      <c r="Y6" s="4"/>
      <c r="AA6" s="67" t="s">
        <v>86</v>
      </c>
      <c r="AB6" s="68">
        <v>1</v>
      </c>
      <c r="AE6" s="69" t="s">
        <v>86</v>
      </c>
      <c r="AF6" s="70">
        <v>1</v>
      </c>
      <c r="AI6">
        <v>4</v>
      </c>
      <c r="AJ6" t="s">
        <v>82</v>
      </c>
    </row>
    <row r="7" spans="1:36" ht="17.25" customHeight="1">
      <c r="A7" s="14">
        <f>'b（手動）計算用'!E9</f>
        <v>14</v>
      </c>
      <c r="B7" s="84">
        <f t="shared" si="0"/>
        <v>0</v>
      </c>
      <c r="C7" s="84">
        <f t="shared" si="1"/>
        <v>0</v>
      </c>
      <c r="D7" s="84">
        <f t="shared" si="2"/>
        <v>0</v>
      </c>
      <c r="E7" s="84">
        <f t="shared" si="3"/>
        <v>8.0026040464250539</v>
      </c>
      <c r="F7" s="84">
        <f t="shared" si="4"/>
        <v>8.0026040464250539</v>
      </c>
      <c r="G7" s="15">
        <f t="shared" si="5"/>
        <v>5.565142726078868</v>
      </c>
      <c r="H7" s="15">
        <f t="shared" si="5"/>
        <v>6.3776298328609302</v>
      </c>
      <c r="I7" s="15">
        <f t="shared" si="5"/>
        <v>7.1901169396429925</v>
      </c>
      <c r="J7" s="15">
        <f t="shared" si="5"/>
        <v>8.0026040464250539</v>
      </c>
      <c r="K7" s="15">
        <f t="shared" si="5"/>
        <v>8.8150911532071152</v>
      </c>
      <c r="L7" s="15">
        <f t="shared" si="5"/>
        <v>9.6275782599891784</v>
      </c>
      <c r="M7" s="15">
        <f t="shared" si="5"/>
        <v>10.44006536677124</v>
      </c>
      <c r="N7" s="15">
        <f t="shared" si="6"/>
        <v>8.8475906374783975</v>
      </c>
      <c r="O7" s="84">
        <f t="shared" si="7"/>
        <v>0</v>
      </c>
      <c r="P7" s="84">
        <f t="shared" si="8"/>
        <v>1.2187306601730927</v>
      </c>
      <c r="Q7" s="84">
        <f t="shared" si="9"/>
        <v>1.2187306601730927</v>
      </c>
      <c r="R7" s="15">
        <f t="shared" si="10"/>
        <v>-2.4374613203461855</v>
      </c>
      <c r="S7" s="15">
        <f t="shared" si="11"/>
        <v>-1.6249742135641236</v>
      </c>
      <c r="T7" s="15">
        <f t="shared" si="12"/>
        <v>-0.81248710678206182</v>
      </c>
      <c r="U7" s="16">
        <v>0</v>
      </c>
      <c r="V7" s="15">
        <f t="shared" si="13"/>
        <v>0.81248710678206182</v>
      </c>
      <c r="W7" s="15">
        <f t="shared" si="14"/>
        <v>1.6249742135641236</v>
      </c>
      <c r="X7" s="15">
        <f t="shared" si="15"/>
        <v>2.4374613203461855</v>
      </c>
      <c r="Y7" s="4"/>
      <c r="AA7" s="67" t="s">
        <v>25</v>
      </c>
      <c r="AB7" s="68" t="s">
        <v>26</v>
      </c>
      <c r="AE7" s="69" t="s">
        <v>25</v>
      </c>
      <c r="AF7" s="70" t="s">
        <v>87</v>
      </c>
    </row>
    <row r="8" spans="1:36" ht="17.25" customHeight="1" thickBot="1">
      <c r="A8" s="14">
        <f>'b（手動）計算用'!E10</f>
        <v>15</v>
      </c>
      <c r="B8" s="84">
        <f t="shared" si="0"/>
        <v>0</v>
      </c>
      <c r="C8" s="84">
        <f t="shared" si="1"/>
        <v>0</v>
      </c>
      <c r="D8" s="84">
        <f t="shared" si="2"/>
        <v>0</v>
      </c>
      <c r="E8" s="84">
        <f t="shared" si="3"/>
        <v>8.425511696058404</v>
      </c>
      <c r="F8" s="84">
        <f t="shared" si="4"/>
        <v>8.425511696058404</v>
      </c>
      <c r="G8" s="15">
        <f t="shared" si="5"/>
        <v>5.9325572970502343</v>
      </c>
      <c r="H8" s="15">
        <f t="shared" si="5"/>
        <v>6.7635420967196236</v>
      </c>
      <c r="I8" s="15">
        <f t="shared" si="5"/>
        <v>7.5945268963890138</v>
      </c>
      <c r="J8" s="15">
        <f t="shared" si="5"/>
        <v>8.425511696058404</v>
      </c>
      <c r="K8" s="15">
        <f t="shared" si="5"/>
        <v>9.2564964957277933</v>
      </c>
      <c r="L8" s="15">
        <f t="shared" si="5"/>
        <v>10.087481295397184</v>
      </c>
      <c r="M8" s="15">
        <f t="shared" si="5"/>
        <v>10.918466095066574</v>
      </c>
      <c r="N8" s="15">
        <f>J8-(($AA$1-2)*W8)</f>
        <v>9.2897358877145706</v>
      </c>
      <c r="O8" s="84">
        <f t="shared" si="7"/>
        <v>0</v>
      </c>
      <c r="P8" s="84">
        <f t="shared" si="8"/>
        <v>1.2464771995040851</v>
      </c>
      <c r="Q8" s="84">
        <f t="shared" si="9"/>
        <v>1.2464771995040851</v>
      </c>
      <c r="R8" s="15">
        <f t="shared" si="10"/>
        <v>-2.4929543990081702</v>
      </c>
      <c r="S8" s="15">
        <f t="shared" si="11"/>
        <v>-1.6619695993387802</v>
      </c>
      <c r="T8" s="15">
        <f t="shared" si="12"/>
        <v>-0.8309847996693901</v>
      </c>
      <c r="U8" s="16">
        <v>0</v>
      </c>
      <c r="V8" s="15">
        <f t="shared" si="13"/>
        <v>0.8309847996693901</v>
      </c>
      <c r="W8" s="15">
        <f t="shared" si="14"/>
        <v>1.6619695993387802</v>
      </c>
      <c r="X8" s="15">
        <f t="shared" si="15"/>
        <v>2.4929543990081702</v>
      </c>
      <c r="Y8" s="4"/>
      <c r="AB8" s="68" t="s">
        <v>27</v>
      </c>
      <c r="AE8" s="72"/>
      <c r="AF8" s="70" t="s">
        <v>27</v>
      </c>
    </row>
    <row r="9" spans="1:36" ht="17.25" customHeight="1">
      <c r="A9" s="14">
        <f>'b（手動）計算用'!E11</f>
        <v>16</v>
      </c>
      <c r="B9" s="84">
        <f t="shared" si="0"/>
        <v>0</v>
      </c>
      <c r="C9" s="84">
        <f t="shared" si="1"/>
        <v>0</v>
      </c>
      <c r="D9" s="84">
        <f t="shared" si="2"/>
        <v>0</v>
      </c>
      <c r="E9" s="84">
        <f t="shared" si="3"/>
        <v>8.8405305012134541</v>
      </c>
      <c r="F9" s="84">
        <f t="shared" si="4"/>
        <v>8.8405305012134541</v>
      </c>
      <c r="G9" s="15">
        <f t="shared" si="5"/>
        <v>6.2912480210348294</v>
      </c>
      <c r="H9" s="15">
        <f t="shared" si="5"/>
        <v>7.1410088477610376</v>
      </c>
      <c r="I9" s="15">
        <f t="shared" si="5"/>
        <v>7.9907696744872458</v>
      </c>
      <c r="J9" s="15">
        <f t="shared" si="5"/>
        <v>8.8405305012134541</v>
      </c>
      <c r="K9" s="15">
        <f t="shared" si="5"/>
        <v>9.6902913279396614</v>
      </c>
      <c r="L9" s="15">
        <f t="shared" si="5"/>
        <v>10.540052154665871</v>
      </c>
      <c r="M9" s="15">
        <f t="shared" si="5"/>
        <v>11.38981298139208</v>
      </c>
      <c r="N9" s="15">
        <f t="shared" ref="N9:N72" si="16">J9-(($AA$1-2)*W9)</f>
        <v>9.7242817610087116</v>
      </c>
      <c r="O9" s="84">
        <f t="shared" si="7"/>
        <v>0</v>
      </c>
      <c r="P9" s="84">
        <f t="shared" si="8"/>
        <v>1.2746412400893123</v>
      </c>
      <c r="Q9" s="84">
        <f t="shared" si="9"/>
        <v>1.2746412400893123</v>
      </c>
      <c r="R9" s="15">
        <f t="shared" si="10"/>
        <v>-2.5492824801786247</v>
      </c>
      <c r="S9" s="15">
        <f t="shared" si="11"/>
        <v>-1.6995216534524165</v>
      </c>
      <c r="T9" s="15">
        <f t="shared" si="12"/>
        <v>-0.84976082672620823</v>
      </c>
      <c r="U9" s="16">
        <v>0</v>
      </c>
      <c r="V9" s="15">
        <f t="shared" si="13"/>
        <v>0.84976082672620823</v>
      </c>
      <c r="W9" s="15">
        <f t="shared" si="14"/>
        <v>1.6995216534524165</v>
      </c>
      <c r="X9" s="15">
        <f t="shared" si="15"/>
        <v>2.5492824801786247</v>
      </c>
      <c r="Y9" s="4"/>
      <c r="AA9" s="73" t="s">
        <v>88</v>
      </c>
      <c r="AB9" s="90"/>
      <c r="AE9" s="72" t="s">
        <v>28</v>
      </c>
      <c r="AF9" s="94"/>
      <c r="AI9">
        <v>1</v>
      </c>
      <c r="AJ9" t="s">
        <v>87</v>
      </c>
    </row>
    <row r="10" spans="1:36" ht="17.25" customHeight="1" thickBot="1">
      <c r="A10" s="14">
        <f>'b（手動）計算用'!E12</f>
        <v>17</v>
      </c>
      <c r="B10" s="84">
        <f t="shared" si="0"/>
        <v>0</v>
      </c>
      <c r="C10" s="84">
        <f t="shared" si="1"/>
        <v>0</v>
      </c>
      <c r="D10" s="84">
        <f t="shared" si="2"/>
        <v>0</v>
      </c>
      <c r="E10" s="84">
        <f t="shared" si="3"/>
        <v>9.2478076189994596</v>
      </c>
      <c r="F10" s="84">
        <f t="shared" si="4"/>
        <v>9.2478076189994596</v>
      </c>
      <c r="G10" s="15">
        <f t="shared" si="5"/>
        <v>6.6413688450921011</v>
      </c>
      <c r="H10" s="15">
        <f t="shared" si="5"/>
        <v>7.5101817697278879</v>
      </c>
      <c r="I10" s="15">
        <f t="shared" si="5"/>
        <v>8.3789946943636728</v>
      </c>
      <c r="J10" s="15">
        <f t="shared" si="5"/>
        <v>9.2478076189994596</v>
      </c>
      <c r="K10" s="15">
        <f t="shared" si="5"/>
        <v>10.116620543635246</v>
      </c>
      <c r="L10" s="15">
        <f t="shared" si="5"/>
        <v>10.985433468271031</v>
      </c>
      <c r="M10" s="15">
        <f t="shared" si="5"/>
        <v>11.854246392906818</v>
      </c>
      <c r="N10" s="15">
        <f t="shared" si="16"/>
        <v>10.151373060620678</v>
      </c>
      <c r="O10" s="84">
        <f t="shared" si="7"/>
        <v>0</v>
      </c>
      <c r="P10" s="84">
        <f t="shared" si="8"/>
        <v>1.303219386953679</v>
      </c>
      <c r="Q10" s="84">
        <f t="shared" si="9"/>
        <v>1.303219386953679</v>
      </c>
      <c r="R10" s="15">
        <f t="shared" si="10"/>
        <v>-2.606438773907358</v>
      </c>
      <c r="S10" s="15">
        <f t="shared" si="11"/>
        <v>-1.7376258492715719</v>
      </c>
      <c r="T10" s="15">
        <f t="shared" si="12"/>
        <v>-0.86881292463578597</v>
      </c>
      <c r="U10" s="16">
        <v>0</v>
      </c>
      <c r="V10" s="15">
        <f t="shared" si="13"/>
        <v>0.86881292463578597</v>
      </c>
      <c r="W10" s="15">
        <f t="shared" si="14"/>
        <v>1.7376258492715719</v>
      </c>
      <c r="X10" s="15">
        <f t="shared" si="15"/>
        <v>2.606438773907358</v>
      </c>
      <c r="Y10" s="4"/>
      <c r="AA10" s="73" t="s">
        <v>89</v>
      </c>
      <c r="AB10" s="91"/>
      <c r="AE10" s="72" t="s">
        <v>90</v>
      </c>
      <c r="AF10" s="95"/>
      <c r="AI10" s="75">
        <v>2</v>
      </c>
      <c r="AJ10" t="s">
        <v>16</v>
      </c>
    </row>
    <row r="11" spans="1:36" ht="17.25" customHeight="1">
      <c r="A11" s="14">
        <f>'b（手動）計算用'!E13</f>
        <v>18</v>
      </c>
      <c r="B11" s="84">
        <f t="shared" si="0"/>
        <v>0</v>
      </c>
      <c r="C11" s="84">
        <f t="shared" si="1"/>
        <v>0</v>
      </c>
      <c r="D11" s="84">
        <f t="shared" si="2"/>
        <v>0</v>
      </c>
      <c r="E11" s="84">
        <f t="shared" si="3"/>
        <v>9.6474874614829957</v>
      </c>
      <c r="F11" s="84">
        <f t="shared" si="4"/>
        <v>9.6474874614829957</v>
      </c>
      <c r="G11" s="15">
        <f t="shared" si="5"/>
        <v>6.9830719244624859</v>
      </c>
      <c r="H11" s="15">
        <f t="shared" si="5"/>
        <v>7.8712104368026559</v>
      </c>
      <c r="I11" s="15">
        <f t="shared" si="5"/>
        <v>8.7593489491428258</v>
      </c>
      <c r="J11" s="15">
        <f t="shared" si="5"/>
        <v>9.6474874614829957</v>
      </c>
      <c r="K11" s="15">
        <f t="shared" si="5"/>
        <v>10.535625973823166</v>
      </c>
      <c r="L11" s="15">
        <f t="shared" si="5"/>
        <v>11.423764486163336</v>
      </c>
      <c r="M11" s="15">
        <f t="shared" si="5"/>
        <v>12.311902998503506</v>
      </c>
      <c r="N11" s="15">
        <f t="shared" si="16"/>
        <v>10.571151514316773</v>
      </c>
      <c r="O11" s="84">
        <f t="shared" si="7"/>
        <v>0</v>
      </c>
      <c r="P11" s="84">
        <f t="shared" si="8"/>
        <v>1.3322077685102549</v>
      </c>
      <c r="Q11" s="84">
        <f t="shared" si="9"/>
        <v>1.3322077685102549</v>
      </c>
      <c r="R11" s="15">
        <f t="shared" si="10"/>
        <v>-2.6644155370205098</v>
      </c>
      <c r="S11" s="15">
        <f t="shared" si="11"/>
        <v>-1.7762770246803399</v>
      </c>
      <c r="T11" s="15">
        <f t="shared" si="12"/>
        <v>-0.88813851234016994</v>
      </c>
      <c r="U11" s="16">
        <v>0</v>
      </c>
      <c r="V11" s="15">
        <f t="shared" si="13"/>
        <v>0.88813851234016994</v>
      </c>
      <c r="W11" s="15">
        <f t="shared" si="14"/>
        <v>1.7762770246803399</v>
      </c>
      <c r="X11" s="15">
        <f t="shared" si="15"/>
        <v>2.6644155370205098</v>
      </c>
      <c r="Y11" s="4"/>
      <c r="AA11" s="73" t="s">
        <v>91</v>
      </c>
      <c r="AB11" s="92"/>
    </row>
    <row r="12" spans="1:36" ht="17.25" customHeight="1" thickBot="1">
      <c r="A12" s="14">
        <f>'b（手動）計算用'!E14</f>
        <v>19</v>
      </c>
      <c r="B12" s="84">
        <f t="shared" si="0"/>
        <v>0</v>
      </c>
      <c r="C12" s="84">
        <f t="shared" si="1"/>
        <v>0</v>
      </c>
      <c r="D12" s="84">
        <f t="shared" si="2"/>
        <v>0</v>
      </c>
      <c r="E12" s="84">
        <f t="shared" si="3"/>
        <v>10.039711746893499</v>
      </c>
      <c r="F12" s="84">
        <f t="shared" si="4"/>
        <v>10.039711746893499</v>
      </c>
      <c r="G12" s="15">
        <f t="shared" si="5"/>
        <v>7.3165076892385024</v>
      </c>
      <c r="H12" s="15">
        <f t="shared" si="5"/>
        <v>8.2242423751235023</v>
      </c>
      <c r="I12" s="15">
        <f t="shared" si="5"/>
        <v>9.1319770610085005</v>
      </c>
      <c r="J12" s="15">
        <f t="shared" si="5"/>
        <v>10.039711746893499</v>
      </c>
      <c r="K12" s="15">
        <f t="shared" si="5"/>
        <v>10.947446432778497</v>
      </c>
      <c r="L12" s="15">
        <f t="shared" si="5"/>
        <v>11.855181118663495</v>
      </c>
      <c r="M12" s="15">
        <f t="shared" si="5"/>
        <v>12.762915804548495</v>
      </c>
      <c r="N12" s="15">
        <f t="shared" si="16"/>
        <v>10.983755820213897</v>
      </c>
      <c r="O12" s="84">
        <f t="shared" si="7"/>
        <v>0</v>
      </c>
      <c r="P12" s="84">
        <f t="shared" si="8"/>
        <v>1.3616020288274979</v>
      </c>
      <c r="Q12" s="84">
        <f t="shared" si="9"/>
        <v>1.3616020288274979</v>
      </c>
      <c r="R12" s="15">
        <f t="shared" si="10"/>
        <v>-2.7232040576549958</v>
      </c>
      <c r="S12" s="15">
        <f t="shared" si="11"/>
        <v>-1.8154693717699972</v>
      </c>
      <c r="T12" s="15">
        <f t="shared" si="12"/>
        <v>-0.90773468588499862</v>
      </c>
      <c r="U12" s="16">
        <v>0</v>
      </c>
      <c r="V12" s="15">
        <f t="shared" si="13"/>
        <v>0.90773468588499862</v>
      </c>
      <c r="W12" s="15">
        <f t="shared" si="14"/>
        <v>1.8154693717699972</v>
      </c>
      <c r="X12" s="15">
        <f t="shared" si="15"/>
        <v>2.7232040576549958</v>
      </c>
      <c r="Y12" s="4"/>
      <c r="AA12" s="73" t="s">
        <v>30</v>
      </c>
      <c r="AB12" s="93"/>
    </row>
    <row r="13" spans="1:36" ht="17.25" customHeight="1">
      <c r="A13" s="14">
        <f>'b（手動）計算用'!E15</f>
        <v>20</v>
      </c>
      <c r="B13" s="84">
        <f t="shared" si="0"/>
        <v>0</v>
      </c>
      <c r="C13" s="84">
        <f t="shared" si="1"/>
        <v>0</v>
      </c>
      <c r="D13" s="84">
        <f t="shared" si="2"/>
        <v>0</v>
      </c>
      <c r="E13" s="84">
        <f t="shared" si="3"/>
        <v>10.424619549873618</v>
      </c>
      <c r="F13" s="84">
        <f t="shared" si="4"/>
        <v>10.424619549873618</v>
      </c>
      <c r="G13" s="15">
        <f t="shared" si="5"/>
        <v>7.6418249082069867</v>
      </c>
      <c r="H13" s="15">
        <f t="shared" si="5"/>
        <v>8.5694231220958645</v>
      </c>
      <c r="I13" s="15">
        <f t="shared" si="5"/>
        <v>9.4970213359847406</v>
      </c>
      <c r="J13" s="15">
        <f t="shared" si="5"/>
        <v>10.424619549873618</v>
      </c>
      <c r="K13" s="15">
        <f t="shared" si="5"/>
        <v>11.352217763762496</v>
      </c>
      <c r="L13" s="15">
        <f t="shared" si="5"/>
        <v>12.279815977651372</v>
      </c>
      <c r="M13" s="15">
        <f t="shared" si="5"/>
        <v>13.20741419154025</v>
      </c>
      <c r="N13" s="15">
        <f t="shared" si="16"/>
        <v>11.389321692318051</v>
      </c>
      <c r="O13" s="84">
        <f t="shared" si="7"/>
        <v>0</v>
      </c>
      <c r="P13" s="84">
        <f t="shared" si="8"/>
        <v>1.3913973208333159</v>
      </c>
      <c r="Q13" s="84">
        <f t="shared" si="9"/>
        <v>1.3913973208333159</v>
      </c>
      <c r="R13" s="15">
        <f t="shared" si="10"/>
        <v>-2.7827946416666318</v>
      </c>
      <c r="S13" s="15">
        <f t="shared" si="11"/>
        <v>-1.8551964277777546</v>
      </c>
      <c r="T13" s="15">
        <f t="shared" si="12"/>
        <v>-0.92759821388887731</v>
      </c>
      <c r="U13" s="16">
        <v>0</v>
      </c>
      <c r="V13" s="15">
        <f t="shared" si="13"/>
        <v>0.92759821388887731</v>
      </c>
      <c r="W13" s="15">
        <f t="shared" si="14"/>
        <v>1.8551964277777546</v>
      </c>
      <c r="X13" s="15">
        <f t="shared" si="15"/>
        <v>2.7827946416666318</v>
      </c>
      <c r="Y13" s="4"/>
      <c r="AA13" s="73"/>
      <c r="AD13">
        <v>2</v>
      </c>
      <c r="AE13" t="s">
        <v>24</v>
      </c>
      <c r="AF13" t="s">
        <v>98</v>
      </c>
    </row>
    <row r="14" spans="1:36" ht="17.25" customHeight="1">
      <c r="A14" s="14">
        <f>'b（手動）計算用'!E16</f>
        <v>21</v>
      </c>
      <c r="B14" s="84">
        <f t="shared" si="0"/>
        <v>0</v>
      </c>
      <c r="C14" s="84">
        <f t="shared" si="1"/>
        <v>0</v>
      </c>
      <c r="D14" s="84">
        <f t="shared" si="2"/>
        <v>0</v>
      </c>
      <c r="E14" s="84">
        <f t="shared" si="3"/>
        <v>10.802347350792232</v>
      </c>
      <c r="F14" s="84">
        <f t="shared" si="4"/>
        <v>10.802347350792232</v>
      </c>
      <c r="G14" s="15">
        <f t="shared" si="5"/>
        <v>7.9591707497575657</v>
      </c>
      <c r="H14" s="15">
        <f t="shared" si="5"/>
        <v>8.9068962834357883</v>
      </c>
      <c r="I14" s="15">
        <f t="shared" si="5"/>
        <v>9.8546218171140101</v>
      </c>
      <c r="J14" s="15">
        <f t="shared" si="5"/>
        <v>10.802347350792232</v>
      </c>
      <c r="K14" s="15">
        <f t="shared" si="5"/>
        <v>11.750072884470454</v>
      </c>
      <c r="L14" s="15">
        <f t="shared" si="5"/>
        <v>12.697798418148675</v>
      </c>
      <c r="M14" s="15">
        <f t="shared" si="5"/>
        <v>13.645523951826899</v>
      </c>
      <c r="N14" s="15">
        <f t="shared" si="16"/>
        <v>11.787981905817583</v>
      </c>
      <c r="O14" s="84">
        <f t="shared" si="7"/>
        <v>0</v>
      </c>
      <c r="P14" s="84">
        <f t="shared" si="8"/>
        <v>1.4215883005173331</v>
      </c>
      <c r="Q14" s="84">
        <f t="shared" si="9"/>
        <v>1.4215883005173331</v>
      </c>
      <c r="R14" s="15">
        <f t="shared" si="10"/>
        <v>-2.8431766010346662</v>
      </c>
      <c r="S14" s="15">
        <f t="shared" si="11"/>
        <v>-1.8954510673564442</v>
      </c>
      <c r="T14" s="15">
        <f t="shared" si="12"/>
        <v>-0.9477255336782221</v>
      </c>
      <c r="U14" s="16">
        <v>0</v>
      </c>
      <c r="V14" s="15">
        <f t="shared" si="13"/>
        <v>0.9477255336782221</v>
      </c>
      <c r="W14" s="15">
        <f t="shared" si="14"/>
        <v>1.8954510673564442</v>
      </c>
      <c r="X14" s="15">
        <f t="shared" si="15"/>
        <v>2.8431766010346662</v>
      </c>
      <c r="Y14" s="4"/>
      <c r="AE14" t="s">
        <v>84</v>
      </c>
      <c r="AF14" s="70">
        <v>3</v>
      </c>
    </row>
    <row r="15" spans="1:36" ht="17.25" customHeight="1">
      <c r="A15" s="14">
        <f>'b（手動）計算用'!E17</f>
        <v>22</v>
      </c>
      <c r="B15" s="84">
        <f t="shared" si="0"/>
        <v>0</v>
      </c>
      <c r="C15" s="84">
        <f t="shared" si="1"/>
        <v>0</v>
      </c>
      <c r="D15" s="84">
        <f t="shared" si="2"/>
        <v>0</v>
      </c>
      <c r="E15" s="84">
        <f t="shared" si="3"/>
        <v>11.173029084137552</v>
      </c>
      <c r="F15" s="84">
        <f t="shared" si="4"/>
        <v>11.173029084137552</v>
      </c>
      <c r="G15" s="15">
        <f t="shared" si="5"/>
        <v>8.2686908397559051</v>
      </c>
      <c r="H15" s="15">
        <f t="shared" si="5"/>
        <v>9.2368035878831201</v>
      </c>
      <c r="I15" s="15">
        <f t="shared" si="5"/>
        <v>10.204916336010337</v>
      </c>
      <c r="J15" s="15">
        <f t="shared" si="5"/>
        <v>11.173029084137552</v>
      </c>
      <c r="K15" s="15">
        <f t="shared" si="5"/>
        <v>12.141141832264767</v>
      </c>
      <c r="L15" s="15">
        <f t="shared" si="5"/>
        <v>13.109254580391983</v>
      </c>
      <c r="M15" s="15">
        <f t="shared" si="5"/>
        <v>14.077367328519198</v>
      </c>
      <c r="N15" s="15">
        <f t="shared" si="16"/>
        <v>12.179866342189856</v>
      </c>
      <c r="O15" s="84">
        <f t="shared" si="7"/>
        <v>0</v>
      </c>
      <c r="P15" s="84">
        <f t="shared" si="8"/>
        <v>1.4521691221908233</v>
      </c>
      <c r="Q15" s="84">
        <f t="shared" si="9"/>
        <v>1.4521691221908233</v>
      </c>
      <c r="R15" s="15">
        <f t="shared" si="10"/>
        <v>-2.9043382443816466</v>
      </c>
      <c r="S15" s="15">
        <f t="shared" si="11"/>
        <v>-1.936225496254431</v>
      </c>
      <c r="T15" s="15">
        <f t="shared" si="12"/>
        <v>-0.96811274812721548</v>
      </c>
      <c r="U15" s="16">
        <v>0</v>
      </c>
      <c r="V15" s="15">
        <f t="shared" si="13"/>
        <v>0.96811274812721548</v>
      </c>
      <c r="W15" s="15">
        <f t="shared" si="14"/>
        <v>1.936225496254431</v>
      </c>
      <c r="X15" s="15">
        <f t="shared" si="15"/>
        <v>2.9043382443816466</v>
      </c>
      <c r="Y15" s="4"/>
      <c r="Z15">
        <v>2</v>
      </c>
      <c r="AA15" s="67" t="s">
        <v>24</v>
      </c>
      <c r="AB15" s="68" t="s">
        <v>98</v>
      </c>
      <c r="AE15" t="s">
        <v>85</v>
      </c>
      <c r="AF15" s="70">
        <v>0</v>
      </c>
    </row>
    <row r="16" spans="1:36" ht="17.25" customHeight="1">
      <c r="A16" s="14">
        <f>'b（手動）計算用'!E18</f>
        <v>23</v>
      </c>
      <c r="B16" s="84">
        <f t="shared" si="0"/>
        <v>0</v>
      </c>
      <c r="C16" s="84">
        <f t="shared" si="1"/>
        <v>0</v>
      </c>
      <c r="D16" s="84">
        <f t="shared" si="2"/>
        <v>0</v>
      </c>
      <c r="E16" s="84">
        <f t="shared" si="3"/>
        <v>11.536796186007557</v>
      </c>
      <c r="F16" s="84">
        <f t="shared" si="4"/>
        <v>11.536796186007557</v>
      </c>
      <c r="G16" s="15">
        <f t="shared" si="5"/>
        <v>8.5705293162847767</v>
      </c>
      <c r="H16" s="15">
        <f t="shared" si="5"/>
        <v>9.5592849395257034</v>
      </c>
      <c r="I16" s="15">
        <f t="shared" si="5"/>
        <v>10.54804056276663</v>
      </c>
      <c r="J16" s="15">
        <f t="shared" si="5"/>
        <v>11.536796186007557</v>
      </c>
      <c r="K16" s="15">
        <f t="shared" si="5"/>
        <v>12.525551809248483</v>
      </c>
      <c r="L16" s="15">
        <f t="shared" si="5"/>
        <v>13.51430743248941</v>
      </c>
      <c r="M16" s="15">
        <f t="shared" si="5"/>
        <v>14.503063055730337</v>
      </c>
      <c r="N16" s="15">
        <f t="shared" si="16"/>
        <v>12.565102034178121</v>
      </c>
      <c r="O16" s="84">
        <f t="shared" si="7"/>
        <v>0</v>
      </c>
      <c r="P16" s="84">
        <f t="shared" si="8"/>
        <v>1.4831334348613903</v>
      </c>
      <c r="Q16" s="84">
        <f t="shared" si="9"/>
        <v>1.4831334348613903</v>
      </c>
      <c r="R16" s="15">
        <f t="shared" si="10"/>
        <v>-2.9662668697227805</v>
      </c>
      <c r="S16" s="15">
        <f t="shared" si="11"/>
        <v>-1.9775112464818536</v>
      </c>
      <c r="T16" s="15">
        <f t="shared" si="12"/>
        <v>-0.98875562324092681</v>
      </c>
      <c r="U16" s="16">
        <v>0</v>
      </c>
      <c r="V16" s="15">
        <f t="shared" si="13"/>
        <v>0.98875562324092681</v>
      </c>
      <c r="W16" s="15">
        <f t="shared" si="14"/>
        <v>1.9775112464818536</v>
      </c>
      <c r="X16" s="15">
        <f t="shared" si="15"/>
        <v>2.9662668697227805</v>
      </c>
      <c r="Y16" s="4"/>
      <c r="AA16" s="67" t="s">
        <v>84</v>
      </c>
      <c r="AB16" s="68">
        <v>3</v>
      </c>
      <c r="AE16" t="s">
        <v>86</v>
      </c>
      <c r="AF16" s="70">
        <v>1</v>
      </c>
    </row>
    <row r="17" spans="1:36" ht="17.25" customHeight="1">
      <c r="A17" s="14">
        <f>'b（手動）計算用'!E19</f>
        <v>24</v>
      </c>
      <c r="B17" s="84">
        <f t="shared" si="0"/>
        <v>0</v>
      </c>
      <c r="C17" s="84">
        <f t="shared" si="1"/>
        <v>0</v>
      </c>
      <c r="D17" s="84">
        <f t="shared" si="2"/>
        <v>0</v>
      </c>
      <c r="E17" s="84">
        <f t="shared" si="3"/>
        <v>11.893777640714491</v>
      </c>
      <c r="F17" s="84">
        <f t="shared" si="4"/>
        <v>11.893777640714491</v>
      </c>
      <c r="G17" s="15">
        <f t="shared" si="5"/>
        <v>8.8648288811612161</v>
      </c>
      <c r="H17" s="15">
        <f t="shared" si="5"/>
        <v>9.8744784676789745</v>
      </c>
      <c r="I17" s="15">
        <f t="shared" si="5"/>
        <v>10.884128054196733</v>
      </c>
      <c r="J17" s="15">
        <f t="shared" si="5"/>
        <v>11.893777640714491</v>
      </c>
      <c r="K17" s="15">
        <f t="shared" si="5"/>
        <v>12.90342722723225</v>
      </c>
      <c r="L17" s="15">
        <f t="shared" si="5"/>
        <v>13.913076813750008</v>
      </c>
      <c r="M17" s="15">
        <f t="shared" si="5"/>
        <v>14.922726400267766</v>
      </c>
      <c r="N17" s="15">
        <f t="shared" si="16"/>
        <v>12.94381321069296</v>
      </c>
      <c r="O17" s="84">
        <f t="shared" si="7"/>
        <v>0</v>
      </c>
      <c r="P17" s="84">
        <f t="shared" si="8"/>
        <v>1.5144743797766376</v>
      </c>
      <c r="Q17" s="84">
        <f t="shared" si="9"/>
        <v>1.5144743797766376</v>
      </c>
      <c r="R17" s="15">
        <f t="shared" si="10"/>
        <v>-3.0289487595532751</v>
      </c>
      <c r="S17" s="15">
        <f t="shared" si="11"/>
        <v>-2.0192991730355168</v>
      </c>
      <c r="T17" s="15">
        <f t="shared" si="12"/>
        <v>-1.0096495865177584</v>
      </c>
      <c r="U17" s="16">
        <v>0</v>
      </c>
      <c r="V17" s="15">
        <f t="shared" si="13"/>
        <v>1.0096495865177584</v>
      </c>
      <c r="W17" s="15">
        <f t="shared" si="14"/>
        <v>2.0192991730355168</v>
      </c>
      <c r="X17" s="15">
        <f t="shared" si="15"/>
        <v>3.0289487595532751</v>
      </c>
      <c r="Y17" s="4"/>
      <c r="AA17" s="67" t="s">
        <v>85</v>
      </c>
      <c r="AB17" s="68">
        <v>0</v>
      </c>
      <c r="AE17" t="s">
        <v>25</v>
      </c>
      <c r="AF17" t="s">
        <v>31</v>
      </c>
    </row>
    <row r="18" spans="1:36" ht="17.25" customHeight="1" thickBot="1">
      <c r="A18" s="14">
        <f>'b（手動）計算用'!E20</f>
        <v>25</v>
      </c>
      <c r="B18" s="84">
        <f t="shared" si="0"/>
        <v>0</v>
      </c>
      <c r="C18" s="84">
        <f t="shared" si="1"/>
        <v>0</v>
      </c>
      <c r="D18" s="84">
        <f t="shared" si="2"/>
        <v>0</v>
      </c>
      <c r="E18" s="84">
        <f t="shared" si="3"/>
        <v>12.244100026520066</v>
      </c>
      <c r="F18" s="84">
        <f t="shared" si="4"/>
        <v>12.244100026520066</v>
      </c>
      <c r="G18" s="15">
        <f t="shared" si="5"/>
        <v>9.1517308481445525</v>
      </c>
      <c r="H18" s="15">
        <f t="shared" si="5"/>
        <v>10.182520574269724</v>
      </c>
      <c r="I18" s="15">
        <f t="shared" si="5"/>
        <v>11.213310300394895</v>
      </c>
      <c r="J18" s="15">
        <f t="shared" si="5"/>
        <v>12.244100026520066</v>
      </c>
      <c r="K18" s="15">
        <f t="shared" si="5"/>
        <v>13.274889752645237</v>
      </c>
      <c r="L18" s="15">
        <f t="shared" si="5"/>
        <v>14.305679478770408</v>
      </c>
      <c r="M18" s="15">
        <f t="shared" si="5"/>
        <v>15.336469204895579</v>
      </c>
      <c r="N18" s="15">
        <f t="shared" si="16"/>
        <v>13.316121341690243</v>
      </c>
      <c r="O18" s="84">
        <f t="shared" si="7"/>
        <v>0</v>
      </c>
      <c r="P18" s="84">
        <f t="shared" si="8"/>
        <v>1.5461845891877561</v>
      </c>
      <c r="Q18" s="84">
        <f t="shared" si="9"/>
        <v>1.5461845891877561</v>
      </c>
      <c r="R18" s="15">
        <f t="shared" si="10"/>
        <v>-3.0923691783755123</v>
      </c>
      <c r="S18" s="15">
        <f t="shared" si="11"/>
        <v>-2.0615794522503417</v>
      </c>
      <c r="T18" s="15">
        <f t="shared" si="12"/>
        <v>-1.0307897261251708</v>
      </c>
      <c r="U18" s="16">
        <v>0</v>
      </c>
      <c r="V18" s="15">
        <f t="shared" si="13"/>
        <v>1.0307897261251708</v>
      </c>
      <c r="W18" s="15">
        <f t="shared" si="14"/>
        <v>2.0615794522503417</v>
      </c>
      <c r="X18" s="15">
        <f t="shared" si="15"/>
        <v>3.0923691783755123</v>
      </c>
      <c r="Y18" s="4"/>
      <c r="AA18" s="67" t="s">
        <v>86</v>
      </c>
      <c r="AB18" s="68">
        <v>1</v>
      </c>
      <c r="AC18" s="74"/>
      <c r="AF18" t="s">
        <v>27</v>
      </c>
    </row>
    <row r="19" spans="1:36" ht="17.25" customHeight="1">
      <c r="A19" s="14">
        <f>'b（手動）計算用'!E21</f>
        <v>26</v>
      </c>
      <c r="B19" s="84">
        <f t="shared" si="0"/>
        <v>0</v>
      </c>
      <c r="C19" s="84">
        <f t="shared" si="1"/>
        <v>0</v>
      </c>
      <c r="D19" s="84">
        <f t="shared" si="2"/>
        <v>0</v>
      </c>
      <c r="E19" s="84">
        <f t="shared" si="3"/>
        <v>12.58788756051749</v>
      </c>
      <c r="F19" s="84">
        <f t="shared" si="4"/>
        <v>12.58788756051749</v>
      </c>
      <c r="G19" s="15">
        <f t="shared" ref="G19:M55" si="17">$F19+R19</f>
        <v>9.4313751877571192</v>
      </c>
      <c r="H19" s="15">
        <f t="shared" si="17"/>
        <v>10.483545978677242</v>
      </c>
      <c r="I19" s="15">
        <f t="shared" si="17"/>
        <v>11.535716769597366</v>
      </c>
      <c r="J19" s="15">
        <f t="shared" si="17"/>
        <v>12.58788756051749</v>
      </c>
      <c r="K19" s="15">
        <f t="shared" si="17"/>
        <v>13.640058351437615</v>
      </c>
      <c r="L19" s="15">
        <f t="shared" si="17"/>
        <v>14.692229142357739</v>
      </c>
      <c r="M19" s="15">
        <f t="shared" si="17"/>
        <v>15.744399933277862</v>
      </c>
      <c r="N19" s="15">
        <f t="shared" si="16"/>
        <v>13.68214518307442</v>
      </c>
      <c r="O19" s="84">
        <f t="shared" si="7"/>
        <v>0</v>
      </c>
      <c r="P19" s="84">
        <f t="shared" si="8"/>
        <v>1.5782561863801858</v>
      </c>
      <c r="Q19" s="84">
        <f t="shared" si="9"/>
        <v>1.5782561863801858</v>
      </c>
      <c r="R19" s="15">
        <f t="shared" si="10"/>
        <v>-3.1565123727603717</v>
      </c>
      <c r="S19" s="15">
        <f t="shared" si="11"/>
        <v>-2.1043415818402478</v>
      </c>
      <c r="T19" s="15">
        <f t="shared" si="12"/>
        <v>-1.0521707909201239</v>
      </c>
      <c r="U19" s="16">
        <v>0</v>
      </c>
      <c r="V19" s="15">
        <f t="shared" si="13"/>
        <v>1.0521707909201239</v>
      </c>
      <c r="W19" s="15">
        <f t="shared" si="14"/>
        <v>2.1043415818402478</v>
      </c>
      <c r="X19" s="15">
        <f t="shared" si="15"/>
        <v>3.1565123727603717</v>
      </c>
      <c r="Y19" s="4"/>
      <c r="AA19" s="67" t="s">
        <v>25</v>
      </c>
      <c r="AB19" s="68" t="s">
        <v>31</v>
      </c>
      <c r="AE19" s="20" t="s">
        <v>28</v>
      </c>
      <c r="AF19" s="94">
        <v>4.97783</v>
      </c>
    </row>
    <row r="20" spans="1:36" ht="17.25" customHeight="1" thickBot="1">
      <c r="A20" s="14">
        <f>'b（手動）計算用'!E22</f>
        <v>27</v>
      </c>
      <c r="B20" s="84">
        <f t="shared" si="0"/>
        <v>0</v>
      </c>
      <c r="C20" s="84">
        <f t="shared" si="1"/>
        <v>0</v>
      </c>
      <c r="D20" s="84">
        <f t="shared" si="2"/>
        <v>0</v>
      </c>
      <c r="E20" s="84">
        <f t="shared" si="3"/>
        <v>12.925262142676287</v>
      </c>
      <c r="F20" s="84">
        <f t="shared" si="4"/>
        <v>12.925262142676287</v>
      </c>
      <c r="G20" s="15">
        <f t="shared" si="17"/>
        <v>9.7039005686477537</v>
      </c>
      <c r="H20" s="15">
        <f t="shared" si="17"/>
        <v>10.777687759990599</v>
      </c>
      <c r="I20" s="15">
        <f t="shared" si="17"/>
        <v>11.851474951333444</v>
      </c>
      <c r="J20" s="15">
        <f t="shared" si="17"/>
        <v>12.925262142676287</v>
      </c>
      <c r="K20" s="15">
        <f t="shared" si="17"/>
        <v>13.99904933401913</v>
      </c>
      <c r="L20" s="15">
        <f t="shared" si="17"/>
        <v>15.072836525361975</v>
      </c>
      <c r="M20" s="15">
        <f t="shared" si="17"/>
        <v>16.14662371670482</v>
      </c>
      <c r="N20" s="15">
        <f t="shared" si="16"/>
        <v>14.042000821672845</v>
      </c>
      <c r="O20" s="84">
        <f t="shared" si="7"/>
        <v>0</v>
      </c>
      <c r="P20" s="84">
        <f t="shared" si="8"/>
        <v>1.6106807870142661</v>
      </c>
      <c r="Q20" s="84">
        <f t="shared" si="9"/>
        <v>1.6106807870142661</v>
      </c>
      <c r="R20" s="15">
        <f t="shared" si="10"/>
        <v>-3.2213615740285322</v>
      </c>
      <c r="S20" s="15">
        <f t="shared" si="11"/>
        <v>-2.1475743826856881</v>
      </c>
      <c r="T20" s="15">
        <f t="shared" si="12"/>
        <v>-1.0737871913428441</v>
      </c>
      <c r="U20" s="16">
        <v>0</v>
      </c>
      <c r="V20" s="15">
        <f t="shared" si="13"/>
        <v>1.0737871913428441</v>
      </c>
      <c r="W20" s="15">
        <f t="shared" si="14"/>
        <v>2.1475743826856881</v>
      </c>
      <c r="X20" s="15">
        <f t="shared" si="15"/>
        <v>3.2213615740285322</v>
      </c>
      <c r="Y20" s="4"/>
      <c r="AB20" s="68" t="s">
        <v>27</v>
      </c>
      <c r="AE20" s="20" t="s">
        <v>29</v>
      </c>
      <c r="AF20" s="96">
        <v>51.646039999999999</v>
      </c>
    </row>
    <row r="21" spans="1:36" ht="17.25" customHeight="1" thickBot="1">
      <c r="A21" s="14">
        <f>'b（手動）計算用'!E23</f>
        <v>28</v>
      </c>
      <c r="B21" s="84">
        <f t="shared" si="0"/>
        <v>0</v>
      </c>
      <c r="C21" s="84">
        <f t="shared" si="1"/>
        <v>0</v>
      </c>
      <c r="D21" s="84">
        <f t="shared" si="2"/>
        <v>0</v>
      </c>
      <c r="E21" s="84">
        <f t="shared" si="3"/>
        <v>13.256343399065523</v>
      </c>
      <c r="F21" s="84">
        <f t="shared" si="4"/>
        <v>13.256343399065523</v>
      </c>
      <c r="G21" s="15">
        <f t="shared" si="17"/>
        <v>9.969444395437332</v>
      </c>
      <c r="H21" s="15">
        <f t="shared" si="17"/>
        <v>11.06507739664673</v>
      </c>
      <c r="I21" s="15">
        <f t="shared" si="17"/>
        <v>12.160710397856127</v>
      </c>
      <c r="J21" s="15">
        <f t="shared" si="17"/>
        <v>13.256343399065523</v>
      </c>
      <c r="K21" s="15">
        <f t="shared" si="17"/>
        <v>14.351976400274919</v>
      </c>
      <c r="L21" s="15">
        <f t="shared" si="17"/>
        <v>15.447609401484316</v>
      </c>
      <c r="M21" s="15">
        <f t="shared" si="17"/>
        <v>16.543242402693714</v>
      </c>
      <c r="N21" s="15">
        <f t="shared" si="16"/>
        <v>14.395801720323295</v>
      </c>
      <c r="O21" s="84">
        <f t="shared" si="7"/>
        <v>0</v>
      </c>
      <c r="P21" s="84">
        <f t="shared" si="8"/>
        <v>1.6434495018140951</v>
      </c>
      <c r="Q21" s="84">
        <f t="shared" si="9"/>
        <v>1.6434495018140951</v>
      </c>
      <c r="R21" s="15">
        <f t="shared" si="10"/>
        <v>-3.2868990036281902</v>
      </c>
      <c r="S21" s="15">
        <f t="shared" si="11"/>
        <v>-2.1912660024187933</v>
      </c>
      <c r="T21" s="15">
        <f t="shared" si="12"/>
        <v>-1.0956330012093967</v>
      </c>
      <c r="U21" s="16">
        <v>0</v>
      </c>
      <c r="V21" s="15">
        <f t="shared" si="13"/>
        <v>1.0956330012093967</v>
      </c>
      <c r="W21" s="15">
        <f t="shared" si="14"/>
        <v>2.1912660024187933</v>
      </c>
      <c r="X21" s="15">
        <f t="shared" si="15"/>
        <v>3.2868990036281902</v>
      </c>
      <c r="Y21" s="4"/>
      <c r="AA21" s="73" t="s">
        <v>28</v>
      </c>
      <c r="AB21" s="90"/>
      <c r="AE21" s="20" t="s">
        <v>30</v>
      </c>
      <c r="AF21" s="95">
        <v>2.9919999999999999E-2</v>
      </c>
    </row>
    <row r="22" spans="1:36" ht="17.25" customHeight="1">
      <c r="A22" s="14">
        <f>'b（手動）計算用'!E24</f>
        <v>29</v>
      </c>
      <c r="B22" s="84">
        <f t="shared" si="0"/>
        <v>0</v>
      </c>
      <c r="C22" s="84">
        <f t="shared" si="1"/>
        <v>0</v>
      </c>
      <c r="D22" s="84">
        <f t="shared" si="2"/>
        <v>0</v>
      </c>
      <c r="E22" s="84">
        <f t="shared" si="3"/>
        <v>13.581248724270731</v>
      </c>
      <c r="F22" s="84">
        <f t="shared" si="4"/>
        <v>13.581248724270731</v>
      </c>
      <c r="G22" s="15">
        <f t="shared" si="17"/>
        <v>10.228142842995345</v>
      </c>
      <c r="H22" s="15">
        <f t="shared" si="17"/>
        <v>11.345844803420473</v>
      </c>
      <c r="I22" s="15">
        <f t="shared" si="17"/>
        <v>12.463546763845603</v>
      </c>
      <c r="J22" s="15">
        <f t="shared" si="17"/>
        <v>13.581248724270731</v>
      </c>
      <c r="K22" s="15">
        <f t="shared" si="17"/>
        <v>14.698950684695859</v>
      </c>
      <c r="L22" s="15">
        <f t="shared" si="17"/>
        <v>15.816652645120989</v>
      </c>
      <c r="M22" s="15">
        <f t="shared" si="17"/>
        <v>16.934354605546119</v>
      </c>
      <c r="N22" s="15">
        <f t="shared" si="16"/>
        <v>14.743658763112865</v>
      </c>
      <c r="O22" s="84">
        <f t="shared" si="7"/>
        <v>0</v>
      </c>
      <c r="P22" s="84">
        <f t="shared" si="8"/>
        <v>1.6765529406376931</v>
      </c>
      <c r="Q22" s="84">
        <f t="shared" si="9"/>
        <v>1.6765529406376931</v>
      </c>
      <c r="R22" s="15">
        <f t="shared" si="10"/>
        <v>-3.3531058812753862</v>
      </c>
      <c r="S22" s="15">
        <f t="shared" si="11"/>
        <v>-2.2354039208502576</v>
      </c>
      <c r="T22" s="15">
        <f t="shared" si="12"/>
        <v>-1.1177019604251288</v>
      </c>
      <c r="U22" s="16">
        <v>0</v>
      </c>
      <c r="V22" s="15">
        <f t="shared" si="13"/>
        <v>1.1177019604251288</v>
      </c>
      <c r="W22" s="15">
        <f t="shared" si="14"/>
        <v>2.2354039208502576</v>
      </c>
      <c r="X22" s="15">
        <f t="shared" si="15"/>
        <v>3.3531058812753862</v>
      </c>
      <c r="Y22" s="4"/>
      <c r="AA22" s="73" t="s">
        <v>29</v>
      </c>
      <c r="AB22" s="91"/>
      <c r="AE22" s="6"/>
      <c r="AF22" s="6"/>
      <c r="AG22"/>
      <c r="AH22"/>
      <c r="AI22" s="6"/>
      <c r="AJ22" s="6"/>
    </row>
    <row r="23" spans="1:36" ht="17.25" customHeight="1" thickBot="1">
      <c r="A23" s="14">
        <f>'b（手動）計算用'!E25</f>
        <v>30</v>
      </c>
      <c r="B23" s="84">
        <f t="shared" si="0"/>
        <v>0</v>
      </c>
      <c r="C23" s="84">
        <f t="shared" si="1"/>
        <v>0</v>
      </c>
      <c r="D23" s="84">
        <f t="shared" si="2"/>
        <v>0</v>
      </c>
      <c r="E23" s="84">
        <f t="shared" si="3"/>
        <v>13.900093323019611</v>
      </c>
      <c r="F23" s="84">
        <f t="shared" si="4"/>
        <v>13.900093323019611</v>
      </c>
      <c r="G23" s="15">
        <f t="shared" si="17"/>
        <v>10.480130887107574</v>
      </c>
      <c r="H23" s="15">
        <f t="shared" si="17"/>
        <v>11.62011836574492</v>
      </c>
      <c r="I23" s="15">
        <f t="shared" si="17"/>
        <v>12.760105844382265</v>
      </c>
      <c r="J23" s="15">
        <f t="shared" si="17"/>
        <v>13.900093323019611</v>
      </c>
      <c r="K23" s="15">
        <f t="shared" si="17"/>
        <v>15.040080801656957</v>
      </c>
      <c r="L23" s="15">
        <f t="shared" si="17"/>
        <v>16.180068280294304</v>
      </c>
      <c r="M23" s="15">
        <f t="shared" si="17"/>
        <v>17.320055758931648</v>
      </c>
      <c r="N23" s="15">
        <f t="shared" si="16"/>
        <v>15.085680300802451</v>
      </c>
      <c r="O23" s="84">
        <f t="shared" si="7"/>
        <v>0</v>
      </c>
      <c r="P23" s="84">
        <f t="shared" si="8"/>
        <v>1.7099812179560183</v>
      </c>
      <c r="Q23" s="84">
        <f t="shared" si="9"/>
        <v>1.7099812179560183</v>
      </c>
      <c r="R23" s="15">
        <f t="shared" si="10"/>
        <v>-3.4199624359120366</v>
      </c>
      <c r="S23" s="15">
        <f t="shared" si="11"/>
        <v>-2.2799749572746912</v>
      </c>
      <c r="T23" s="15">
        <f t="shared" si="12"/>
        <v>-1.1399874786373456</v>
      </c>
      <c r="U23" s="16">
        <v>0</v>
      </c>
      <c r="V23" s="15">
        <f t="shared" si="13"/>
        <v>1.1399874786373456</v>
      </c>
      <c r="W23" s="15">
        <f t="shared" si="14"/>
        <v>2.2799749572746912</v>
      </c>
      <c r="X23" s="15">
        <f t="shared" si="15"/>
        <v>3.4199624359120366</v>
      </c>
      <c r="Y23" s="4"/>
      <c r="AA23" s="73" t="s">
        <v>30</v>
      </c>
      <c r="AB23" s="93"/>
      <c r="AE23" s="6"/>
      <c r="AF23" s="6"/>
      <c r="AG23"/>
      <c r="AH23"/>
      <c r="AI23" s="6"/>
      <c r="AJ23" s="6"/>
    </row>
    <row r="24" spans="1:36" ht="17.25" customHeight="1">
      <c r="A24" s="14">
        <f>'b（手動）計算用'!E26</f>
        <v>31</v>
      </c>
      <c r="B24" s="84">
        <f t="shared" si="0"/>
        <v>0</v>
      </c>
      <c r="C24" s="84">
        <f t="shared" si="1"/>
        <v>0</v>
      </c>
      <c r="D24" s="84">
        <f t="shared" si="2"/>
        <v>0</v>
      </c>
      <c r="E24" s="84">
        <f t="shared" si="3"/>
        <v>14.212990251031256</v>
      </c>
      <c r="F24" s="84">
        <f t="shared" si="4"/>
        <v>14.212990251031256</v>
      </c>
      <c r="G24" s="15">
        <f t="shared" si="17"/>
        <v>10.725542331506375</v>
      </c>
      <c r="H24" s="15">
        <f t="shared" si="17"/>
        <v>11.888024971348003</v>
      </c>
      <c r="I24" s="15">
        <f t="shared" si="17"/>
        <v>13.05050761118963</v>
      </c>
      <c r="J24" s="15">
        <f t="shared" si="17"/>
        <v>14.212990251031256</v>
      </c>
      <c r="K24" s="15">
        <f t="shared" si="17"/>
        <v>15.375472890872881</v>
      </c>
      <c r="L24" s="15">
        <f t="shared" si="17"/>
        <v>16.537955530714509</v>
      </c>
      <c r="M24" s="15">
        <f t="shared" si="17"/>
        <v>17.700438170556136</v>
      </c>
      <c r="N24" s="15">
        <f t="shared" si="16"/>
        <v>15.421972196466548</v>
      </c>
      <c r="O24" s="84">
        <f t="shared" si="7"/>
        <v>0</v>
      </c>
      <c r="P24" s="84">
        <f t="shared" si="8"/>
        <v>1.7437239597624399</v>
      </c>
      <c r="Q24" s="84">
        <f t="shared" si="9"/>
        <v>1.7437239597624399</v>
      </c>
      <c r="R24" s="15">
        <f t="shared" si="10"/>
        <v>-3.4874479195248798</v>
      </c>
      <c r="S24" s="15">
        <f t="shared" si="11"/>
        <v>-2.3249652796832532</v>
      </c>
      <c r="T24" s="15">
        <f t="shared" si="12"/>
        <v>-1.1624826398416266</v>
      </c>
      <c r="U24" s="16">
        <v>0</v>
      </c>
      <c r="V24" s="15">
        <f t="shared" si="13"/>
        <v>1.1624826398416266</v>
      </c>
      <c r="W24" s="15">
        <f t="shared" si="14"/>
        <v>2.3249652796832532</v>
      </c>
      <c r="X24" s="15">
        <f t="shared" si="15"/>
        <v>3.4874479195248798</v>
      </c>
      <c r="Y24" s="4"/>
      <c r="AE24" s="6"/>
      <c r="AF24" s="6"/>
      <c r="AG24"/>
      <c r="AH24"/>
      <c r="AI24" s="6"/>
      <c r="AJ24" s="6"/>
    </row>
    <row r="25" spans="1:36" ht="17.25" customHeight="1">
      <c r="A25" s="14">
        <f>'b（手動）計算用'!E27</f>
        <v>32</v>
      </c>
      <c r="B25" s="84">
        <f t="shared" si="0"/>
        <v>0</v>
      </c>
      <c r="C25" s="84">
        <f t="shared" si="1"/>
        <v>0</v>
      </c>
      <c r="D25" s="84">
        <f t="shared" si="2"/>
        <v>0</v>
      </c>
      <c r="E25" s="84">
        <f t="shared" si="3"/>
        <v>14.520050455103382</v>
      </c>
      <c r="F25" s="84">
        <f t="shared" si="4"/>
        <v>14.520050455103382</v>
      </c>
      <c r="G25" s="15">
        <f t="shared" si="17"/>
        <v>10.964509831247426</v>
      </c>
      <c r="H25" s="15">
        <f t="shared" si="17"/>
        <v>12.149690039199411</v>
      </c>
      <c r="I25" s="15">
        <f t="shared" si="17"/>
        <v>13.334870247151397</v>
      </c>
      <c r="J25" s="15">
        <f t="shared" si="17"/>
        <v>14.520050455103382</v>
      </c>
      <c r="K25" s="15">
        <f t="shared" si="17"/>
        <v>15.705230663055367</v>
      </c>
      <c r="L25" s="15">
        <f t="shared" si="17"/>
        <v>16.890410871007354</v>
      </c>
      <c r="M25" s="15">
        <f t="shared" si="17"/>
        <v>18.075591078959338</v>
      </c>
      <c r="N25" s="15">
        <f t="shared" si="16"/>
        <v>15.752637871373446</v>
      </c>
      <c r="O25" s="84">
        <f t="shared" si="7"/>
        <v>0</v>
      </c>
      <c r="P25" s="84">
        <f t="shared" si="8"/>
        <v>1.7777703119279784</v>
      </c>
      <c r="Q25" s="84">
        <f t="shared" si="9"/>
        <v>1.7777703119279784</v>
      </c>
      <c r="R25" s="15">
        <f t="shared" si="10"/>
        <v>-3.5555406238559568</v>
      </c>
      <c r="S25" s="15">
        <f t="shared" si="11"/>
        <v>-2.3703604159039711</v>
      </c>
      <c r="T25" s="15">
        <f t="shared" si="12"/>
        <v>-1.1851802079519855</v>
      </c>
      <c r="U25" s="16">
        <v>0</v>
      </c>
      <c r="V25" s="15">
        <f t="shared" si="13"/>
        <v>1.1851802079519855</v>
      </c>
      <c r="W25" s="15">
        <f t="shared" si="14"/>
        <v>2.3703604159039711</v>
      </c>
      <c r="X25" s="15">
        <f t="shared" si="15"/>
        <v>3.5555406238559568</v>
      </c>
      <c r="Y25" s="4"/>
      <c r="Z25" s="20"/>
      <c r="AC25" s="77"/>
      <c r="AE25" s="6"/>
      <c r="AF25" s="6"/>
      <c r="AG25"/>
      <c r="AH25"/>
      <c r="AI25" s="6"/>
      <c r="AJ25" s="6"/>
    </row>
    <row r="26" spans="1:36" ht="17.25" customHeight="1">
      <c r="A26" s="14">
        <f>'b（手動）計算用'!E28</f>
        <v>33</v>
      </c>
      <c r="B26" s="84">
        <f t="shared" si="0"/>
        <v>0</v>
      </c>
      <c r="C26" s="84">
        <f t="shared" si="1"/>
        <v>0</v>
      </c>
      <c r="D26" s="84">
        <f t="shared" si="2"/>
        <v>0</v>
      </c>
      <c r="E26" s="84">
        <f t="shared" si="3"/>
        <v>14.821382812451757</v>
      </c>
      <c r="F26" s="84">
        <f t="shared" si="4"/>
        <v>14.821382812451757</v>
      </c>
      <c r="G26" s="15">
        <f t="shared" si="17"/>
        <v>11.197164912429779</v>
      </c>
      <c r="H26" s="15">
        <f t="shared" si="17"/>
        <v>12.405237545770438</v>
      </c>
      <c r="I26" s="15">
        <f t="shared" si="17"/>
        <v>13.613310179111098</v>
      </c>
      <c r="J26" s="15">
        <f t="shared" si="17"/>
        <v>14.821382812451757</v>
      </c>
      <c r="K26" s="15">
        <f t="shared" si="17"/>
        <v>16.029455445792415</v>
      </c>
      <c r="L26" s="15">
        <f t="shared" si="17"/>
        <v>17.237528079133074</v>
      </c>
      <c r="M26" s="15">
        <f t="shared" si="17"/>
        <v>18.445600712473734</v>
      </c>
      <c r="N26" s="15">
        <f t="shared" si="16"/>
        <v>16.077778351126042</v>
      </c>
      <c r="O26" s="84">
        <f t="shared" si="7"/>
        <v>0</v>
      </c>
      <c r="P26" s="84">
        <f t="shared" si="8"/>
        <v>1.812108950010989</v>
      </c>
      <c r="Q26" s="84">
        <f t="shared" si="9"/>
        <v>1.812108950010989</v>
      </c>
      <c r="R26" s="15">
        <f t="shared" si="10"/>
        <v>-3.6242179000219781</v>
      </c>
      <c r="S26" s="15">
        <f t="shared" si="11"/>
        <v>-2.4161452666813186</v>
      </c>
      <c r="T26" s="15">
        <f t="shared" si="12"/>
        <v>-1.2080726333406593</v>
      </c>
      <c r="U26" s="16">
        <v>0</v>
      </c>
      <c r="V26" s="15">
        <f t="shared" si="13"/>
        <v>1.2080726333406593</v>
      </c>
      <c r="W26" s="15">
        <f t="shared" si="14"/>
        <v>2.4161452666813186</v>
      </c>
      <c r="X26" s="15">
        <f t="shared" si="15"/>
        <v>3.6242179000219781</v>
      </c>
      <c r="Z26">
        <v>3</v>
      </c>
      <c r="AA26" s="67" t="s">
        <v>24</v>
      </c>
      <c r="AB26" s="68" t="s">
        <v>99</v>
      </c>
      <c r="AC26" s="78"/>
      <c r="AE26" s="6"/>
      <c r="AF26" s="6"/>
      <c r="AG26"/>
      <c r="AH26"/>
      <c r="AI26" s="6"/>
      <c r="AJ26" s="6"/>
    </row>
    <row r="27" spans="1:36" ht="17.25" customHeight="1">
      <c r="A27" s="14">
        <f>'b（手動）計算用'!E29</f>
        <v>34</v>
      </c>
      <c r="B27" s="84">
        <f t="shared" si="0"/>
        <v>0</v>
      </c>
      <c r="C27" s="84">
        <f t="shared" si="1"/>
        <v>0</v>
      </c>
      <c r="D27" s="84">
        <f t="shared" si="2"/>
        <v>0</v>
      </c>
      <c r="E27" s="84">
        <f t="shared" si="3"/>
        <v>15.117094169315838</v>
      </c>
      <c r="F27" s="84">
        <f t="shared" si="4"/>
        <v>15.117094169315838</v>
      </c>
      <c r="G27" s="15">
        <f t="shared" si="17"/>
        <v>11.423637988269741</v>
      </c>
      <c r="H27" s="15">
        <f t="shared" si="17"/>
        <v>12.654790048618439</v>
      </c>
      <c r="I27" s="15">
        <f t="shared" si="17"/>
        <v>13.885942108967139</v>
      </c>
      <c r="J27" s="15">
        <f t="shared" si="17"/>
        <v>15.117094169315838</v>
      </c>
      <c r="K27" s="15">
        <f t="shared" si="17"/>
        <v>16.348246229664536</v>
      </c>
      <c r="L27" s="15">
        <f t="shared" si="17"/>
        <v>17.579398290013234</v>
      </c>
      <c r="M27" s="15">
        <f t="shared" si="17"/>
        <v>18.810550350361936</v>
      </c>
      <c r="N27" s="15">
        <f t="shared" si="16"/>
        <v>16.397492312078484</v>
      </c>
      <c r="O27" s="84">
        <f t="shared" si="7"/>
        <v>0</v>
      </c>
      <c r="P27" s="84">
        <f t="shared" si="8"/>
        <v>1.8467280905230483</v>
      </c>
      <c r="Q27" s="84">
        <f t="shared" si="9"/>
        <v>1.8467280905230483</v>
      </c>
      <c r="R27" s="15">
        <f t="shared" si="10"/>
        <v>-3.6934561810460966</v>
      </c>
      <c r="S27" s="15">
        <f t="shared" si="11"/>
        <v>-2.4623041206973979</v>
      </c>
      <c r="T27" s="15">
        <f t="shared" si="12"/>
        <v>-1.231152060348699</v>
      </c>
      <c r="U27" s="16">
        <v>0</v>
      </c>
      <c r="V27" s="15">
        <f t="shared" si="13"/>
        <v>1.231152060348699</v>
      </c>
      <c r="W27" s="15">
        <f t="shared" si="14"/>
        <v>2.4623041206973979</v>
      </c>
      <c r="X27" s="15">
        <f t="shared" si="15"/>
        <v>3.6934561810460966</v>
      </c>
      <c r="AA27" s="67" t="s">
        <v>84</v>
      </c>
      <c r="AB27" s="68">
        <v>3</v>
      </c>
      <c r="AE27" s="6"/>
      <c r="AF27" s="6"/>
      <c r="AG27"/>
      <c r="AH27"/>
      <c r="AI27" s="6"/>
      <c r="AJ27" s="6"/>
    </row>
    <row r="28" spans="1:36" ht="17.25" customHeight="1">
      <c r="A28" s="14">
        <f>'b（手動）計算用'!E30</f>
        <v>35</v>
      </c>
      <c r="B28" s="84">
        <f t="shared" si="0"/>
        <v>0</v>
      </c>
      <c r="C28" s="84">
        <f t="shared" si="1"/>
        <v>0</v>
      </c>
      <c r="D28" s="84">
        <f t="shared" si="2"/>
        <v>0</v>
      </c>
      <c r="E28" s="84">
        <f t="shared" si="3"/>
        <v>15.407289378844231</v>
      </c>
      <c r="F28" s="84">
        <f t="shared" si="4"/>
        <v>15.407289378844231</v>
      </c>
      <c r="G28" s="15">
        <f t="shared" si="17"/>
        <v>11.644058371552953</v>
      </c>
      <c r="H28" s="15">
        <f t="shared" si="17"/>
        <v>12.898468707316713</v>
      </c>
      <c r="I28" s="15">
        <f t="shared" si="17"/>
        <v>14.152879043080471</v>
      </c>
      <c r="J28" s="15">
        <f t="shared" si="17"/>
        <v>15.407289378844231</v>
      </c>
      <c r="K28" s="15">
        <f t="shared" si="17"/>
        <v>16.661699714607991</v>
      </c>
      <c r="L28" s="15">
        <f t="shared" si="17"/>
        <v>17.916110050371749</v>
      </c>
      <c r="M28" s="15">
        <f t="shared" si="17"/>
        <v>19.170520386135511</v>
      </c>
      <c r="N28" s="15">
        <f t="shared" si="16"/>
        <v>16.71187612803854</v>
      </c>
      <c r="O28" s="84">
        <f t="shared" si="7"/>
        <v>0</v>
      </c>
      <c r="P28" s="84">
        <f t="shared" si="8"/>
        <v>1.8816155036456392</v>
      </c>
      <c r="Q28" s="84">
        <f t="shared" si="9"/>
        <v>1.8816155036456392</v>
      </c>
      <c r="R28" s="15">
        <f t="shared" si="10"/>
        <v>-3.7632310072912785</v>
      </c>
      <c r="S28" s="15">
        <f t="shared" si="11"/>
        <v>-2.508820671527519</v>
      </c>
      <c r="T28" s="15">
        <f t="shared" si="12"/>
        <v>-1.2544103357637595</v>
      </c>
      <c r="U28" s="16">
        <v>0</v>
      </c>
      <c r="V28" s="15">
        <f t="shared" si="13"/>
        <v>1.2544103357637595</v>
      </c>
      <c r="W28" s="15">
        <f t="shared" si="14"/>
        <v>2.508820671527519</v>
      </c>
      <c r="X28" s="15">
        <f t="shared" si="15"/>
        <v>3.7632310072912785</v>
      </c>
      <c r="AA28" s="67" t="s">
        <v>85</v>
      </c>
      <c r="AB28" s="68">
        <v>0</v>
      </c>
      <c r="AE28" s="6"/>
      <c r="AF28" s="6"/>
      <c r="AG28"/>
      <c r="AH28"/>
      <c r="AI28" s="6"/>
      <c r="AJ28" s="6"/>
    </row>
    <row r="29" spans="1:36" ht="17.25" customHeight="1">
      <c r="A29" s="14">
        <f>'b（手動）計算用'!E31</f>
        <v>36</v>
      </c>
      <c r="B29" s="84">
        <f t="shared" si="0"/>
        <v>0</v>
      </c>
      <c r="C29" s="84">
        <f t="shared" si="1"/>
        <v>0</v>
      </c>
      <c r="D29" s="84">
        <f t="shared" si="2"/>
        <v>0</v>
      </c>
      <c r="E29" s="84">
        <f t="shared" si="3"/>
        <v>15.692071338273452</v>
      </c>
      <c r="F29" s="84">
        <f t="shared" si="4"/>
        <v>15.692071338273452</v>
      </c>
      <c r="G29" s="15">
        <f t="shared" si="17"/>
        <v>11.858554283503693</v>
      </c>
      <c r="H29" s="15">
        <f t="shared" si="17"/>
        <v>13.136393301760279</v>
      </c>
      <c r="I29" s="15">
        <f t="shared" si="17"/>
        <v>14.414232320016866</v>
      </c>
      <c r="J29" s="15">
        <f t="shared" si="17"/>
        <v>15.692071338273452</v>
      </c>
      <c r="K29" s="15">
        <f t="shared" si="17"/>
        <v>16.96991035653004</v>
      </c>
      <c r="L29" s="15">
        <f t="shared" si="17"/>
        <v>18.247749374786626</v>
      </c>
      <c r="M29" s="15">
        <f t="shared" si="17"/>
        <v>19.525588393043211</v>
      </c>
      <c r="N29" s="15">
        <f t="shared" si="16"/>
        <v>17.021023917260301</v>
      </c>
      <c r="O29" s="84">
        <f t="shared" si="7"/>
        <v>0</v>
      </c>
      <c r="P29" s="84">
        <f t="shared" si="8"/>
        <v>1.9167585273848793</v>
      </c>
      <c r="Q29" s="84">
        <f t="shared" si="9"/>
        <v>1.9167585273848793</v>
      </c>
      <c r="R29" s="15">
        <f t="shared" si="10"/>
        <v>-3.8335170547697586</v>
      </c>
      <c r="S29" s="15">
        <f t="shared" si="11"/>
        <v>-2.5556780365131724</v>
      </c>
      <c r="T29" s="15">
        <f t="shared" si="12"/>
        <v>-1.2778390182565862</v>
      </c>
      <c r="U29" s="16">
        <v>0</v>
      </c>
      <c r="V29" s="15">
        <f t="shared" si="13"/>
        <v>1.2778390182565862</v>
      </c>
      <c r="W29" s="15">
        <f t="shared" si="14"/>
        <v>2.5556780365131724</v>
      </c>
      <c r="X29" s="15">
        <f t="shared" si="15"/>
        <v>3.8335170547697586</v>
      </c>
      <c r="AA29" s="67" t="s">
        <v>86</v>
      </c>
      <c r="AB29" s="68">
        <v>1</v>
      </c>
      <c r="AE29" s="6"/>
      <c r="AF29" s="6"/>
      <c r="AG29"/>
      <c r="AH29"/>
      <c r="AI29" s="6"/>
      <c r="AJ29" s="6"/>
    </row>
    <row r="30" spans="1:36" ht="17.25" customHeight="1">
      <c r="A30" s="14">
        <f>'b（手動）計算用'!E32</f>
        <v>37</v>
      </c>
      <c r="B30" s="84">
        <f t="shared" si="0"/>
        <v>0</v>
      </c>
      <c r="C30" s="84">
        <f t="shared" si="1"/>
        <v>0</v>
      </c>
      <c r="D30" s="84">
        <f t="shared" si="2"/>
        <v>0</v>
      </c>
      <c r="E30" s="84">
        <f t="shared" si="3"/>
        <v>15.971541025413178</v>
      </c>
      <c r="F30" s="84">
        <f t="shared" si="4"/>
        <v>15.971541025413178</v>
      </c>
      <c r="G30" s="15">
        <f t="shared" si="17"/>
        <v>12.067252859125128</v>
      </c>
      <c r="H30" s="15">
        <f t="shared" si="17"/>
        <v>13.368682247887811</v>
      </c>
      <c r="I30" s="15">
        <f t="shared" si="17"/>
        <v>14.670111636650494</v>
      </c>
      <c r="J30" s="15">
        <f t="shared" si="17"/>
        <v>15.971541025413178</v>
      </c>
      <c r="K30" s="15">
        <f t="shared" si="17"/>
        <v>17.272970414175859</v>
      </c>
      <c r="L30" s="15">
        <f t="shared" si="17"/>
        <v>18.574399802938544</v>
      </c>
      <c r="M30" s="15">
        <f t="shared" si="17"/>
        <v>19.875829191701225</v>
      </c>
      <c r="N30" s="15">
        <f t="shared" si="16"/>
        <v>17.325027589726368</v>
      </c>
      <c r="O30" s="84">
        <f t="shared" si="7"/>
        <v>0</v>
      </c>
      <c r="P30" s="84">
        <f t="shared" si="8"/>
        <v>1.9521440831440244</v>
      </c>
      <c r="Q30" s="84">
        <f t="shared" si="9"/>
        <v>1.9521440831440244</v>
      </c>
      <c r="R30" s="15">
        <f t="shared" si="10"/>
        <v>-3.9042881662880489</v>
      </c>
      <c r="S30" s="15">
        <f t="shared" si="11"/>
        <v>-2.6028587775253658</v>
      </c>
      <c r="T30" s="15">
        <f t="shared" si="12"/>
        <v>-1.3014293887626829</v>
      </c>
      <c r="U30" s="16">
        <v>0</v>
      </c>
      <c r="V30" s="15">
        <f t="shared" si="13"/>
        <v>1.3014293887626829</v>
      </c>
      <c r="W30" s="15">
        <f t="shared" si="14"/>
        <v>2.6028587775253658</v>
      </c>
      <c r="X30" s="15">
        <f t="shared" si="15"/>
        <v>3.9042881662880489</v>
      </c>
      <c r="AA30" s="67" t="s">
        <v>25</v>
      </c>
      <c r="AB30" s="68" t="s">
        <v>92</v>
      </c>
    </row>
    <row r="31" spans="1:36" ht="17.25" customHeight="1" thickBot="1">
      <c r="A31" s="14">
        <f>'b（手動）計算用'!E33</f>
        <v>38</v>
      </c>
      <c r="B31" s="84">
        <f t="shared" si="0"/>
        <v>0</v>
      </c>
      <c r="C31" s="84">
        <f t="shared" si="1"/>
        <v>0</v>
      </c>
      <c r="D31" s="84">
        <f t="shared" si="2"/>
        <v>0</v>
      </c>
      <c r="E31" s="84">
        <f t="shared" si="3"/>
        <v>16.245797534450883</v>
      </c>
      <c r="F31" s="84">
        <f t="shared" si="4"/>
        <v>16.245797534450883</v>
      </c>
      <c r="G31" s="15">
        <f t="shared" si="17"/>
        <v>12.270280149079083</v>
      </c>
      <c r="H31" s="15">
        <f t="shared" si="17"/>
        <v>13.595452610869682</v>
      </c>
      <c r="I31" s="15">
        <f t="shared" si="17"/>
        <v>14.920625072660282</v>
      </c>
      <c r="J31" s="15">
        <f t="shared" si="17"/>
        <v>16.245797534450883</v>
      </c>
      <c r="K31" s="15">
        <f t="shared" si="17"/>
        <v>17.570969996241484</v>
      </c>
      <c r="L31" s="15">
        <f t="shared" si="17"/>
        <v>18.896142458032084</v>
      </c>
      <c r="M31" s="15">
        <f t="shared" si="17"/>
        <v>20.221314919822685</v>
      </c>
      <c r="N31" s="15">
        <f t="shared" si="16"/>
        <v>17.623976894713106</v>
      </c>
      <c r="O31" s="84">
        <f t="shared" si="7"/>
        <v>0</v>
      </c>
      <c r="P31" s="84">
        <f t="shared" si="8"/>
        <v>1.9877586926859003</v>
      </c>
      <c r="Q31" s="84">
        <f t="shared" si="9"/>
        <v>1.9877586926859003</v>
      </c>
      <c r="R31" s="15">
        <f t="shared" si="10"/>
        <v>-3.9755173853718007</v>
      </c>
      <c r="S31" s="15">
        <f t="shared" si="11"/>
        <v>-2.6503449235812004</v>
      </c>
      <c r="T31" s="15">
        <f t="shared" si="12"/>
        <v>-1.3251724617906002</v>
      </c>
      <c r="U31" s="16">
        <v>0</v>
      </c>
      <c r="V31" s="15">
        <f t="shared" si="13"/>
        <v>1.3251724617906002</v>
      </c>
      <c r="W31" s="15">
        <f t="shared" si="14"/>
        <v>2.6503449235812004</v>
      </c>
      <c r="X31" s="15">
        <f t="shared" si="15"/>
        <v>3.9755173853718007</v>
      </c>
      <c r="AA31" s="73"/>
      <c r="AB31" s="68" t="s">
        <v>27</v>
      </c>
    </row>
    <row r="32" spans="1:36" ht="17.25" customHeight="1">
      <c r="A32" s="14">
        <f>'b（手動）計算用'!E34</f>
        <v>39</v>
      </c>
      <c r="B32" s="84">
        <f t="shared" si="0"/>
        <v>0</v>
      </c>
      <c r="C32" s="84">
        <f t="shared" si="1"/>
        <v>0</v>
      </c>
      <c r="D32" s="84">
        <f t="shared" si="2"/>
        <v>0</v>
      </c>
      <c r="E32" s="84">
        <f t="shared" si="3"/>
        <v>16.514938111088611</v>
      </c>
      <c r="F32" s="84">
        <f t="shared" si="4"/>
        <v>16.514938111088611</v>
      </c>
      <c r="G32" s="15">
        <f t="shared" si="17"/>
        <v>12.467761118189046</v>
      </c>
      <c r="H32" s="15">
        <f t="shared" si="17"/>
        <v>13.816820115822235</v>
      </c>
      <c r="I32" s="15">
        <f t="shared" si="17"/>
        <v>15.165879113455423</v>
      </c>
      <c r="J32" s="15">
        <f t="shared" si="17"/>
        <v>16.514938111088611</v>
      </c>
      <c r="K32" s="15">
        <f t="shared" si="17"/>
        <v>17.863997108721801</v>
      </c>
      <c r="L32" s="15">
        <f t="shared" si="17"/>
        <v>19.213056106354987</v>
      </c>
      <c r="M32" s="15">
        <f t="shared" si="17"/>
        <v>20.562115103988177</v>
      </c>
      <c r="N32" s="15">
        <f t="shared" si="16"/>
        <v>17.917959468627128</v>
      </c>
      <c r="O32" s="84">
        <f t="shared" si="7"/>
        <v>0</v>
      </c>
      <c r="P32" s="84">
        <f t="shared" si="8"/>
        <v>2.0235884964497823</v>
      </c>
      <c r="Q32" s="84">
        <f t="shared" si="9"/>
        <v>2.0235884964497823</v>
      </c>
      <c r="R32" s="15">
        <f t="shared" si="10"/>
        <v>-4.0471769928995647</v>
      </c>
      <c r="S32" s="15">
        <f t="shared" si="11"/>
        <v>-2.6981179952663763</v>
      </c>
      <c r="T32" s="15">
        <f t="shared" si="12"/>
        <v>-1.3490589976331882</v>
      </c>
      <c r="U32" s="16">
        <v>0</v>
      </c>
      <c r="V32" s="15">
        <f t="shared" si="13"/>
        <v>1.3490589976331882</v>
      </c>
      <c r="W32" s="15">
        <f t="shared" si="14"/>
        <v>2.6981179952663763</v>
      </c>
      <c r="X32" s="15">
        <f t="shared" si="15"/>
        <v>4.0471769928995647</v>
      </c>
      <c r="AA32" s="73" t="s">
        <v>28</v>
      </c>
      <c r="AB32" s="90"/>
      <c r="AF32" s="6"/>
      <c r="AH32"/>
      <c r="AJ32" s="6"/>
    </row>
    <row r="33" spans="1:28" ht="17.25" customHeight="1">
      <c r="A33" s="14">
        <f>'b（手動）計算用'!E35</f>
        <v>40</v>
      </c>
      <c r="B33" s="84">
        <f t="shared" si="0"/>
        <v>0</v>
      </c>
      <c r="C33" s="84">
        <f t="shared" si="1"/>
        <v>0</v>
      </c>
      <c r="D33" s="84">
        <f t="shared" si="2"/>
        <v>0</v>
      </c>
      <c r="E33" s="84">
        <f t="shared" si="3"/>
        <v>16.779058187024258</v>
      </c>
      <c r="F33" s="84">
        <f t="shared" si="4"/>
        <v>16.779058187024258</v>
      </c>
      <c r="G33" s="15">
        <f t="shared" si="17"/>
        <v>12.659819640664921</v>
      </c>
      <c r="H33" s="15">
        <f t="shared" si="17"/>
        <v>14.032899156118035</v>
      </c>
      <c r="I33" s="15">
        <f t="shared" si="17"/>
        <v>15.405978671571146</v>
      </c>
      <c r="J33" s="15">
        <f t="shared" si="17"/>
        <v>16.779058187024258</v>
      </c>
      <c r="K33" s="15">
        <f t="shared" si="17"/>
        <v>18.152137702477372</v>
      </c>
      <c r="L33" s="15">
        <f t="shared" si="17"/>
        <v>19.525217217930482</v>
      </c>
      <c r="M33" s="15">
        <f t="shared" si="17"/>
        <v>20.898296733383596</v>
      </c>
      <c r="N33" s="15">
        <f t="shared" si="16"/>
        <v>18.207060883095494</v>
      </c>
      <c r="O33" s="84">
        <f t="shared" si="7"/>
        <v>0</v>
      </c>
      <c r="P33" s="84">
        <f t="shared" si="8"/>
        <v>2.0596192731796683</v>
      </c>
      <c r="Q33" s="84">
        <f t="shared" si="9"/>
        <v>2.0596192731796683</v>
      </c>
      <c r="R33" s="15">
        <f t="shared" si="10"/>
        <v>-4.1192385463593366</v>
      </c>
      <c r="S33" s="15">
        <f t="shared" si="11"/>
        <v>-2.7461590309062243</v>
      </c>
      <c r="T33" s="15">
        <f t="shared" si="12"/>
        <v>-1.3730795154531121</v>
      </c>
      <c r="U33" s="16">
        <v>0</v>
      </c>
      <c r="V33" s="15">
        <f t="shared" si="13"/>
        <v>1.3730795154531121</v>
      </c>
      <c r="W33" s="15">
        <f t="shared" si="14"/>
        <v>2.7461590309062243</v>
      </c>
      <c r="X33" s="15">
        <f t="shared" si="15"/>
        <v>4.1192385463593366</v>
      </c>
      <c r="AA33" s="73" t="s">
        <v>29</v>
      </c>
      <c r="AB33" s="91"/>
    </row>
    <row r="34" spans="1:28" ht="17.25" customHeight="1" thickBot="1">
      <c r="A34" s="14">
        <f>'b（手動）計算用'!E36</f>
        <v>41</v>
      </c>
      <c r="B34" s="84">
        <f t="shared" si="0"/>
        <v>0</v>
      </c>
      <c r="C34" s="84">
        <f t="shared" si="1"/>
        <v>0</v>
      </c>
      <c r="D34" s="84">
        <f t="shared" si="2"/>
        <v>0</v>
      </c>
      <c r="E34" s="84">
        <f t="shared" si="3"/>
        <v>17.038251413789745</v>
      </c>
      <c r="F34" s="84">
        <f t="shared" si="4"/>
        <v>17.038251413789745</v>
      </c>
      <c r="G34" s="15">
        <f t="shared" si="17"/>
        <v>12.846578492162994</v>
      </c>
      <c r="H34" s="15">
        <f t="shared" si="17"/>
        <v>14.243802799371911</v>
      </c>
      <c r="I34" s="15">
        <f t="shared" si="17"/>
        <v>15.641027106580827</v>
      </c>
      <c r="J34" s="15">
        <f t="shared" si="17"/>
        <v>17.038251413789745</v>
      </c>
      <c r="K34" s="15">
        <f t="shared" si="17"/>
        <v>18.43547572099866</v>
      </c>
      <c r="L34" s="15">
        <f t="shared" si="17"/>
        <v>19.832700028207579</v>
      </c>
      <c r="M34" s="15">
        <f t="shared" si="17"/>
        <v>21.229924335416495</v>
      </c>
      <c r="N34" s="15">
        <f t="shared" si="16"/>
        <v>18.491364693287018</v>
      </c>
      <c r="O34" s="84">
        <f t="shared" si="7"/>
        <v>0</v>
      </c>
      <c r="P34" s="84">
        <f t="shared" si="8"/>
        <v>2.0958364608133753</v>
      </c>
      <c r="Q34" s="84">
        <f t="shared" si="9"/>
        <v>2.0958364608133753</v>
      </c>
      <c r="R34" s="15">
        <f t="shared" si="10"/>
        <v>-4.1916729216267505</v>
      </c>
      <c r="S34" s="15">
        <f t="shared" si="11"/>
        <v>-2.7944486144178335</v>
      </c>
      <c r="T34" s="15">
        <f t="shared" si="12"/>
        <v>-1.3972243072089168</v>
      </c>
      <c r="U34" s="16">
        <v>0</v>
      </c>
      <c r="V34" s="15">
        <f t="shared" si="13"/>
        <v>1.3972243072089168</v>
      </c>
      <c r="W34" s="15">
        <f t="shared" si="14"/>
        <v>2.7944486144178335</v>
      </c>
      <c r="X34" s="15">
        <f t="shared" si="15"/>
        <v>4.1916729216267505</v>
      </c>
      <c r="AA34" s="73" t="s">
        <v>30</v>
      </c>
      <c r="AB34" s="93"/>
    </row>
    <row r="35" spans="1:28" ht="17.25" customHeight="1">
      <c r="A35" s="14">
        <f>'b（手動）計算用'!E37</f>
        <v>42</v>
      </c>
      <c r="B35" s="84">
        <f t="shared" si="0"/>
        <v>0</v>
      </c>
      <c r="C35" s="84">
        <f t="shared" si="1"/>
        <v>0</v>
      </c>
      <c r="D35" s="84">
        <f t="shared" si="2"/>
        <v>0</v>
      </c>
      <c r="E35" s="84">
        <f t="shared" si="3"/>
        <v>17.292609695957854</v>
      </c>
      <c r="F35" s="84">
        <f t="shared" si="4"/>
        <v>17.292609695957854</v>
      </c>
      <c r="G35" s="15">
        <f t="shared" si="17"/>
        <v>13.028159338808736</v>
      </c>
      <c r="H35" s="15">
        <f t="shared" si="17"/>
        <v>14.449642791191776</v>
      </c>
      <c r="I35" s="15">
        <f t="shared" si="17"/>
        <v>15.871126243574814</v>
      </c>
      <c r="J35" s="15">
        <f t="shared" si="17"/>
        <v>17.292609695957854</v>
      </c>
      <c r="K35" s="15">
        <f t="shared" si="17"/>
        <v>18.714093148340893</v>
      </c>
      <c r="L35" s="15">
        <f t="shared" si="17"/>
        <v>20.135576600723933</v>
      </c>
      <c r="M35" s="15">
        <f t="shared" si="17"/>
        <v>21.557060053106973</v>
      </c>
      <c r="N35" s="15">
        <f t="shared" si="16"/>
        <v>18.770952486436215</v>
      </c>
      <c r="O35" s="84">
        <f t="shared" si="7"/>
        <v>0</v>
      </c>
      <c r="P35" s="84">
        <f t="shared" si="8"/>
        <v>2.1322251785745587</v>
      </c>
      <c r="Q35" s="84">
        <f t="shared" si="9"/>
        <v>2.1322251785745587</v>
      </c>
      <c r="R35" s="15">
        <f t="shared" si="10"/>
        <v>-4.2644503571491175</v>
      </c>
      <c r="S35" s="15">
        <f t="shared" si="11"/>
        <v>-2.8429669047660782</v>
      </c>
      <c r="T35" s="15">
        <f t="shared" si="12"/>
        <v>-1.4214834523830391</v>
      </c>
      <c r="U35" s="16">
        <v>0</v>
      </c>
      <c r="V35" s="15">
        <f t="shared" si="13"/>
        <v>1.4214834523830391</v>
      </c>
      <c r="W35" s="15">
        <f t="shared" si="14"/>
        <v>2.8429669047660782</v>
      </c>
      <c r="X35" s="15">
        <f t="shared" si="15"/>
        <v>4.2644503571491175</v>
      </c>
    </row>
    <row r="36" spans="1:28" ht="17.25" customHeight="1">
      <c r="A36" s="14">
        <f>'b（手動）計算用'!E38</f>
        <v>43</v>
      </c>
      <c r="B36" s="84">
        <f t="shared" si="0"/>
        <v>0</v>
      </c>
      <c r="C36" s="84">
        <f t="shared" si="1"/>
        <v>0</v>
      </c>
      <c r="D36" s="84">
        <f t="shared" si="2"/>
        <v>0</v>
      </c>
      <c r="E36" s="84">
        <f t="shared" si="3"/>
        <v>17.542223223729753</v>
      </c>
      <c r="F36" s="84">
        <f t="shared" si="4"/>
        <v>17.542223223729753</v>
      </c>
      <c r="G36" s="15">
        <f t="shared" si="17"/>
        <v>13.204682723324488</v>
      </c>
      <c r="H36" s="15">
        <f t="shared" si="17"/>
        <v>14.650529556792911</v>
      </c>
      <c r="I36" s="15">
        <f t="shared" si="17"/>
        <v>16.09637639026133</v>
      </c>
      <c r="J36" s="15">
        <f t="shared" si="17"/>
        <v>17.542223223729753</v>
      </c>
      <c r="K36" s="15">
        <f t="shared" si="17"/>
        <v>18.988070057198176</v>
      </c>
      <c r="L36" s="15">
        <f t="shared" si="17"/>
        <v>20.433916890666595</v>
      </c>
      <c r="M36" s="15">
        <f t="shared" si="17"/>
        <v>21.879763724135017</v>
      </c>
      <c r="N36" s="15">
        <f t="shared" si="16"/>
        <v>19.045903930536912</v>
      </c>
      <c r="O36" s="84">
        <f t="shared" si="7"/>
        <v>0</v>
      </c>
      <c r="P36" s="84">
        <f t="shared" si="8"/>
        <v>2.1687702502026318</v>
      </c>
      <c r="Q36" s="84">
        <f t="shared" si="9"/>
        <v>2.1687702502026318</v>
      </c>
      <c r="R36" s="15">
        <f t="shared" si="10"/>
        <v>-4.3375405004052636</v>
      </c>
      <c r="S36" s="15">
        <f t="shared" si="11"/>
        <v>-2.8916936669368423</v>
      </c>
      <c r="T36" s="15">
        <f t="shared" si="12"/>
        <v>-1.4458468334684211</v>
      </c>
      <c r="U36" s="16">
        <v>0</v>
      </c>
      <c r="V36" s="15">
        <f t="shared" si="13"/>
        <v>1.4458468334684211</v>
      </c>
      <c r="W36" s="15">
        <f t="shared" si="14"/>
        <v>2.8916936669368423</v>
      </c>
      <c r="X36" s="15">
        <f t="shared" si="15"/>
        <v>4.3375405004052636</v>
      </c>
    </row>
    <row r="37" spans="1:28" ht="17.25" customHeight="1">
      <c r="A37" s="14">
        <f>'b（手動）計算用'!E39</f>
        <v>44</v>
      </c>
      <c r="B37" s="84">
        <f t="shared" si="0"/>
        <v>0</v>
      </c>
      <c r="C37" s="84">
        <f t="shared" si="1"/>
        <v>0</v>
      </c>
      <c r="D37" s="84">
        <f t="shared" si="2"/>
        <v>0</v>
      </c>
      <c r="E37" s="84">
        <f t="shared" si="3"/>
        <v>17.787180504914527</v>
      </c>
      <c r="F37" s="84">
        <f t="shared" si="4"/>
        <v>17.787180504914527</v>
      </c>
      <c r="G37" s="15">
        <f t="shared" si="17"/>
        <v>13.376268048417112</v>
      </c>
      <c r="H37" s="15">
        <f t="shared" si="17"/>
        <v>14.846572200582917</v>
      </c>
      <c r="I37" s="15">
        <f t="shared" si="17"/>
        <v>16.316876352748722</v>
      </c>
      <c r="J37" s="15">
        <f t="shared" si="17"/>
        <v>17.787180504914527</v>
      </c>
      <c r="K37" s="15">
        <f t="shared" si="17"/>
        <v>19.257484657080333</v>
      </c>
      <c r="L37" s="15">
        <f t="shared" si="17"/>
        <v>20.727788809246139</v>
      </c>
      <c r="M37" s="15">
        <f t="shared" si="17"/>
        <v>22.198092961411945</v>
      </c>
      <c r="N37" s="15">
        <f t="shared" si="16"/>
        <v>19.316296823166965</v>
      </c>
      <c r="O37" s="84">
        <f t="shared" si="7"/>
        <v>0</v>
      </c>
      <c r="P37" s="84">
        <f t="shared" si="8"/>
        <v>2.2054562282487078</v>
      </c>
      <c r="Q37" s="84">
        <f t="shared" si="9"/>
        <v>2.2054562282487078</v>
      </c>
      <c r="R37" s="15">
        <f t="shared" si="10"/>
        <v>-4.4109124564974156</v>
      </c>
      <c r="S37" s="15">
        <f t="shared" si="11"/>
        <v>-2.9406083043316102</v>
      </c>
      <c r="T37" s="15">
        <f t="shared" si="12"/>
        <v>-1.4703041521658051</v>
      </c>
      <c r="U37" s="16">
        <v>0</v>
      </c>
      <c r="V37" s="15">
        <f t="shared" si="13"/>
        <v>1.4703041521658051</v>
      </c>
      <c r="W37" s="15">
        <f t="shared" si="14"/>
        <v>2.9406083043316102</v>
      </c>
      <c r="X37" s="15">
        <f t="shared" si="15"/>
        <v>4.4109124564974156</v>
      </c>
      <c r="Z37">
        <v>4</v>
      </c>
      <c r="AA37" s="67" t="s">
        <v>24</v>
      </c>
      <c r="AB37" s="67" t="s">
        <v>82</v>
      </c>
    </row>
    <row r="38" spans="1:28" ht="17.25" customHeight="1">
      <c r="A38" s="14">
        <f>'b（手動）計算用'!E40</f>
        <v>45</v>
      </c>
      <c r="B38" s="84">
        <f t="shared" si="0"/>
        <v>0</v>
      </c>
      <c r="C38" s="84">
        <f t="shared" si="1"/>
        <v>0</v>
      </c>
      <c r="D38" s="84">
        <f t="shared" si="2"/>
        <v>0</v>
      </c>
      <c r="E38" s="84">
        <f t="shared" si="3"/>
        <v>18.027568396312265</v>
      </c>
      <c r="F38" s="84">
        <f t="shared" si="4"/>
        <v>18.027568396312265</v>
      </c>
      <c r="G38" s="15">
        <f t="shared" si="17"/>
        <v>13.543033557593848</v>
      </c>
      <c r="H38" s="15">
        <f t="shared" si="17"/>
        <v>15.037878503833321</v>
      </c>
      <c r="I38" s="15">
        <f t="shared" si="17"/>
        <v>16.532723450072794</v>
      </c>
      <c r="J38" s="15">
        <f t="shared" si="17"/>
        <v>18.027568396312265</v>
      </c>
      <c r="K38" s="15">
        <f t="shared" si="17"/>
        <v>19.522413342551737</v>
      </c>
      <c r="L38" s="15">
        <f t="shared" si="17"/>
        <v>21.017258288791211</v>
      </c>
      <c r="M38" s="15">
        <f t="shared" si="17"/>
        <v>22.512103235030683</v>
      </c>
      <c r="N38" s="15">
        <f t="shared" si="16"/>
        <v>19.582207140401316</v>
      </c>
      <c r="O38" s="84">
        <f t="shared" si="7"/>
        <v>0</v>
      </c>
      <c r="P38" s="84">
        <f t="shared" si="8"/>
        <v>2.2422674193592083</v>
      </c>
      <c r="Q38" s="84">
        <f t="shared" si="9"/>
        <v>2.2422674193592083</v>
      </c>
      <c r="R38" s="15">
        <f t="shared" si="10"/>
        <v>-4.4845348387184165</v>
      </c>
      <c r="S38" s="15">
        <f t="shared" si="11"/>
        <v>-2.9896898924789443</v>
      </c>
      <c r="T38" s="15">
        <f t="shared" si="12"/>
        <v>-1.4948449462394722</v>
      </c>
      <c r="U38" s="16">
        <v>0</v>
      </c>
      <c r="V38" s="15">
        <f t="shared" si="13"/>
        <v>1.4948449462394722</v>
      </c>
      <c r="W38" s="15">
        <f t="shared" si="14"/>
        <v>2.9896898924789443</v>
      </c>
      <c r="X38" s="15">
        <f t="shared" si="15"/>
        <v>4.4845348387184165</v>
      </c>
      <c r="AA38" s="67" t="s">
        <v>84</v>
      </c>
      <c r="AB38" s="68">
        <v>3</v>
      </c>
    </row>
    <row r="39" spans="1:28" ht="17.25" customHeight="1">
      <c r="A39" s="14">
        <f>'b（手動）計算用'!E41</f>
        <v>46</v>
      </c>
      <c r="B39" s="84">
        <f t="shared" si="0"/>
        <v>0</v>
      </c>
      <c r="C39" s="84">
        <f t="shared" si="1"/>
        <v>0</v>
      </c>
      <c r="D39" s="84">
        <f t="shared" si="2"/>
        <v>0</v>
      </c>
      <c r="E39" s="84">
        <f t="shared" si="3"/>
        <v>18.26347213451167</v>
      </c>
      <c r="F39" s="84">
        <f t="shared" si="4"/>
        <v>18.26347213451167</v>
      </c>
      <c r="G39" s="15">
        <f t="shared" si="17"/>
        <v>13.705096313586337</v>
      </c>
      <c r="H39" s="15">
        <f t="shared" si="17"/>
        <v>15.224554920561447</v>
      </c>
      <c r="I39" s="15">
        <f t="shared" si="17"/>
        <v>16.744013527536559</v>
      </c>
      <c r="J39" s="15">
        <f t="shared" si="17"/>
        <v>18.26347213451167</v>
      </c>
      <c r="K39" s="15">
        <f t="shared" si="17"/>
        <v>19.78293074148678</v>
      </c>
      <c r="L39" s="15">
        <f t="shared" si="17"/>
        <v>21.30238934846189</v>
      </c>
      <c r="M39" s="15">
        <f t="shared" si="17"/>
        <v>22.821847955437001</v>
      </c>
      <c r="N39" s="15">
        <f t="shared" si="16"/>
        <v>19.843709085765784</v>
      </c>
      <c r="O39" s="84">
        <f t="shared" si="7"/>
        <v>0</v>
      </c>
      <c r="P39" s="84">
        <f t="shared" si="8"/>
        <v>2.2791879104626664</v>
      </c>
      <c r="Q39" s="84">
        <f t="shared" si="9"/>
        <v>2.2791879104626664</v>
      </c>
      <c r="R39" s="15">
        <f t="shared" si="10"/>
        <v>-4.5583758209253329</v>
      </c>
      <c r="S39" s="15">
        <f t="shared" si="11"/>
        <v>-3.0389172139502221</v>
      </c>
      <c r="T39" s="15">
        <f t="shared" si="12"/>
        <v>-1.519458606975111</v>
      </c>
      <c r="U39" s="16">
        <v>0</v>
      </c>
      <c r="V39" s="15">
        <f t="shared" si="13"/>
        <v>1.519458606975111</v>
      </c>
      <c r="W39" s="15">
        <f t="shared" si="14"/>
        <v>3.0389172139502221</v>
      </c>
      <c r="X39" s="15">
        <f t="shared" si="15"/>
        <v>4.5583758209253329</v>
      </c>
      <c r="AA39" s="77" t="s">
        <v>85</v>
      </c>
      <c r="AB39" s="71">
        <v>0</v>
      </c>
    </row>
    <row r="40" spans="1:28" ht="17.25" customHeight="1">
      <c r="A40" s="14">
        <f>'b（手動）計算用'!E42</f>
        <v>47</v>
      </c>
      <c r="B40" s="84">
        <f t="shared" si="0"/>
        <v>0</v>
      </c>
      <c r="C40" s="84">
        <f t="shared" si="1"/>
        <v>0</v>
      </c>
      <c r="D40" s="84">
        <f t="shared" si="2"/>
        <v>0</v>
      </c>
      <c r="E40" s="84">
        <f t="shared" si="3"/>
        <v>18.494975366113195</v>
      </c>
      <c r="F40" s="84">
        <f t="shared" si="4"/>
        <v>18.494975366113195</v>
      </c>
      <c r="G40" s="15">
        <f t="shared" si="17"/>
        <v>13.862572174573923</v>
      </c>
      <c r="H40" s="15">
        <f t="shared" si="17"/>
        <v>15.406706571753681</v>
      </c>
      <c r="I40" s="15">
        <f t="shared" si="17"/>
        <v>16.950840968933438</v>
      </c>
      <c r="J40" s="15">
        <f t="shared" si="17"/>
        <v>18.494975366113195</v>
      </c>
      <c r="K40" s="15">
        <f t="shared" si="17"/>
        <v>20.039109763292952</v>
      </c>
      <c r="L40" s="15">
        <f t="shared" si="17"/>
        <v>21.583244160472709</v>
      </c>
      <c r="M40" s="15">
        <f t="shared" si="17"/>
        <v>23.127378557652467</v>
      </c>
      <c r="N40" s="15">
        <f t="shared" si="16"/>
        <v>20.100875139180143</v>
      </c>
      <c r="O40" s="84">
        <f t="shared" si="7"/>
        <v>0</v>
      </c>
      <c r="P40" s="84">
        <f t="shared" si="8"/>
        <v>2.3162015957696362</v>
      </c>
      <c r="Q40" s="84">
        <f t="shared" si="9"/>
        <v>2.3162015957696362</v>
      </c>
      <c r="R40" s="15">
        <f t="shared" si="10"/>
        <v>-4.6324031915392725</v>
      </c>
      <c r="S40" s="15">
        <f t="shared" si="11"/>
        <v>-3.0882687943595148</v>
      </c>
      <c r="T40" s="15">
        <f t="shared" si="12"/>
        <v>-1.5441343971797574</v>
      </c>
      <c r="U40" s="16">
        <v>0</v>
      </c>
      <c r="V40" s="15">
        <f t="shared" si="13"/>
        <v>1.5441343971797574</v>
      </c>
      <c r="W40" s="15">
        <f t="shared" si="14"/>
        <v>3.0882687943595148</v>
      </c>
      <c r="X40" s="15">
        <f t="shared" si="15"/>
        <v>4.6324031915392725</v>
      </c>
      <c r="AA40" s="67" t="s">
        <v>86</v>
      </c>
      <c r="AB40" s="68">
        <v>1</v>
      </c>
    </row>
    <row r="41" spans="1:28" ht="17.25" customHeight="1">
      <c r="A41" s="14">
        <f>'b（手動）計算用'!E43</f>
        <v>48</v>
      </c>
      <c r="B41" s="84">
        <f t="shared" si="0"/>
        <v>0</v>
      </c>
      <c r="C41" s="84">
        <f t="shared" si="1"/>
        <v>0</v>
      </c>
      <c r="D41" s="84">
        <f t="shared" si="2"/>
        <v>0</v>
      </c>
      <c r="E41" s="84">
        <f t="shared" si="3"/>
        <v>18.72216017738841</v>
      </c>
      <c r="F41" s="84">
        <f t="shared" si="4"/>
        <v>18.72216017738841</v>
      </c>
      <c r="G41" s="15">
        <f t="shared" si="17"/>
        <v>14.015575768407441</v>
      </c>
      <c r="H41" s="15">
        <f t="shared" si="17"/>
        <v>15.584437238067764</v>
      </c>
      <c r="I41" s="15">
        <f t="shared" si="17"/>
        <v>17.153298707728087</v>
      </c>
      <c r="J41" s="15">
        <f t="shared" si="17"/>
        <v>18.72216017738841</v>
      </c>
      <c r="K41" s="15">
        <f t="shared" si="17"/>
        <v>20.291021647048733</v>
      </c>
      <c r="L41" s="15">
        <f t="shared" si="17"/>
        <v>21.859883116709057</v>
      </c>
      <c r="M41" s="15">
        <f t="shared" si="17"/>
        <v>23.42874458636938</v>
      </c>
      <c r="N41" s="15">
        <f t="shared" si="16"/>
        <v>20.353776105835145</v>
      </c>
      <c r="O41" s="84">
        <f t="shared" si="7"/>
        <v>0</v>
      </c>
      <c r="P41" s="84">
        <f t="shared" si="8"/>
        <v>2.3532922044904852</v>
      </c>
      <c r="Q41" s="84">
        <f t="shared" si="9"/>
        <v>2.3532922044904852</v>
      </c>
      <c r="R41" s="15">
        <f t="shared" si="10"/>
        <v>-4.7065844089809703</v>
      </c>
      <c r="S41" s="15">
        <f t="shared" si="11"/>
        <v>-3.1377229393206467</v>
      </c>
      <c r="T41" s="15">
        <f t="shared" si="12"/>
        <v>-1.5688614696603234</v>
      </c>
      <c r="U41" s="16">
        <v>0</v>
      </c>
      <c r="V41" s="15">
        <f t="shared" si="13"/>
        <v>1.5688614696603234</v>
      </c>
      <c r="W41" s="15">
        <f t="shared" si="14"/>
        <v>3.1377229393206467</v>
      </c>
      <c r="X41" s="15">
        <f t="shared" si="15"/>
        <v>4.7065844089809703</v>
      </c>
      <c r="AA41" s="80" t="s">
        <v>25</v>
      </c>
      <c r="AB41" s="68" t="s">
        <v>93</v>
      </c>
    </row>
    <row r="42" spans="1:28" ht="17.25" customHeight="1" thickBot="1">
      <c r="A42" s="14">
        <f>'b（手動）計算用'!E44</f>
        <v>49</v>
      </c>
      <c r="B42" s="84">
        <f t="shared" si="0"/>
        <v>0</v>
      </c>
      <c r="C42" s="84">
        <f t="shared" si="1"/>
        <v>0</v>
      </c>
      <c r="D42" s="84">
        <f t="shared" si="2"/>
        <v>0</v>
      </c>
      <c r="E42" s="84">
        <f t="shared" si="3"/>
        <v>18.945107123386098</v>
      </c>
      <c r="F42" s="84">
        <f t="shared" si="4"/>
        <v>18.945107123386098</v>
      </c>
      <c r="G42" s="15">
        <f t="shared" si="17"/>
        <v>14.164220465043531</v>
      </c>
      <c r="H42" s="15">
        <f t="shared" si="17"/>
        <v>15.75784935115772</v>
      </c>
      <c r="I42" s="15">
        <f t="shared" si="17"/>
        <v>17.351478237271909</v>
      </c>
      <c r="J42" s="15">
        <f t="shared" si="17"/>
        <v>18.945107123386098</v>
      </c>
      <c r="K42" s="15">
        <f t="shared" si="17"/>
        <v>20.538736009500287</v>
      </c>
      <c r="L42" s="15">
        <f t="shared" si="17"/>
        <v>22.132364895614476</v>
      </c>
      <c r="M42" s="15">
        <f t="shared" si="17"/>
        <v>23.725993781728665</v>
      </c>
      <c r="N42" s="15">
        <f t="shared" si="16"/>
        <v>20.602481164944855</v>
      </c>
      <c r="O42" s="84">
        <f t="shared" si="7"/>
        <v>0</v>
      </c>
      <c r="P42" s="84">
        <f t="shared" si="8"/>
        <v>2.3904433291712834</v>
      </c>
      <c r="Q42" s="84">
        <f t="shared" si="9"/>
        <v>2.3904433291712834</v>
      </c>
      <c r="R42" s="15">
        <f t="shared" si="10"/>
        <v>-4.7808866583425669</v>
      </c>
      <c r="S42" s="15">
        <f t="shared" si="11"/>
        <v>-3.1872577722283779</v>
      </c>
      <c r="T42" s="15">
        <f t="shared" si="12"/>
        <v>-1.593628886114189</v>
      </c>
      <c r="U42" s="16">
        <v>0</v>
      </c>
      <c r="V42" s="15">
        <f t="shared" si="13"/>
        <v>1.593628886114189</v>
      </c>
      <c r="W42" s="15">
        <f t="shared" si="14"/>
        <v>3.1872577722283779</v>
      </c>
      <c r="X42" s="15">
        <f t="shared" si="15"/>
        <v>4.7808866583425669</v>
      </c>
      <c r="AB42" s="68" t="s">
        <v>27</v>
      </c>
    </row>
    <row r="43" spans="1:28" ht="17.25" customHeight="1">
      <c r="A43" s="14">
        <f>'b（手動）計算用'!E45</f>
        <v>50</v>
      </c>
      <c r="B43" s="84">
        <f t="shared" si="0"/>
        <v>0</v>
      </c>
      <c r="C43" s="84">
        <f t="shared" si="1"/>
        <v>0</v>
      </c>
      <c r="D43" s="84">
        <f t="shared" si="2"/>
        <v>0</v>
      </c>
      <c r="E43" s="84">
        <f t="shared" si="3"/>
        <v>19.163895256495405</v>
      </c>
      <c r="F43" s="84">
        <f t="shared" si="4"/>
        <v>19.163895256495405</v>
      </c>
      <c r="G43" s="15">
        <f t="shared" si="17"/>
        <v>14.308618347407279</v>
      </c>
      <c r="H43" s="15">
        <f t="shared" si="17"/>
        <v>15.927043983769988</v>
      </c>
      <c r="I43" s="15">
        <f t="shared" si="17"/>
        <v>17.545469620132696</v>
      </c>
      <c r="J43" s="15">
        <f t="shared" si="17"/>
        <v>19.163895256495405</v>
      </c>
      <c r="K43" s="15">
        <f t="shared" si="17"/>
        <v>20.782320892858113</v>
      </c>
      <c r="L43" s="15">
        <f t="shared" si="17"/>
        <v>22.400746529220822</v>
      </c>
      <c r="M43" s="15">
        <f t="shared" si="17"/>
        <v>24.01917216558353</v>
      </c>
      <c r="N43" s="15">
        <f t="shared" si="16"/>
        <v>20.847057918312622</v>
      </c>
      <c r="O43" s="84">
        <f t="shared" si="7"/>
        <v>0</v>
      </c>
      <c r="P43" s="84">
        <f t="shared" si="8"/>
        <v>2.4276384545440632</v>
      </c>
      <c r="Q43" s="84">
        <f t="shared" si="9"/>
        <v>2.4276384545440632</v>
      </c>
      <c r="R43" s="15">
        <f t="shared" si="10"/>
        <v>-4.8552769090881265</v>
      </c>
      <c r="S43" s="15">
        <f t="shared" si="11"/>
        <v>-3.2368512727254175</v>
      </c>
      <c r="T43" s="15">
        <f t="shared" si="12"/>
        <v>-1.6184256363627088</v>
      </c>
      <c r="U43" s="16">
        <v>0</v>
      </c>
      <c r="V43" s="15">
        <f t="shared" si="13"/>
        <v>1.6184256363627088</v>
      </c>
      <c r="W43" s="15">
        <f t="shared" si="14"/>
        <v>3.2368512727254175</v>
      </c>
      <c r="X43" s="15">
        <f t="shared" si="15"/>
        <v>4.8552769090881265</v>
      </c>
      <c r="AA43" s="73" t="s">
        <v>94</v>
      </c>
      <c r="AB43" s="90">
        <v>30.673970000000001</v>
      </c>
    </row>
    <row r="44" spans="1:28" ht="17.25" customHeight="1">
      <c r="A44" s="14">
        <f>'b（手動）計算用'!E46</f>
        <v>51</v>
      </c>
      <c r="B44" s="84">
        <f t="shared" si="0"/>
        <v>0</v>
      </c>
      <c r="C44" s="84">
        <f t="shared" si="1"/>
        <v>0</v>
      </c>
      <c r="D44" s="84">
        <f t="shared" si="2"/>
        <v>0</v>
      </c>
      <c r="E44" s="84">
        <f t="shared" si="3"/>
        <v>19.378602154476209</v>
      </c>
      <c r="F44" s="84">
        <f t="shared" si="4"/>
        <v>19.378602154476209</v>
      </c>
      <c r="G44" s="15">
        <f t="shared" si="17"/>
        <v>14.448880180907434</v>
      </c>
      <c r="H44" s="15">
        <f t="shared" si="17"/>
        <v>16.092120838763691</v>
      </c>
      <c r="I44" s="15">
        <f t="shared" si="17"/>
        <v>17.735361496619952</v>
      </c>
      <c r="J44" s="15">
        <f t="shared" si="17"/>
        <v>19.378602154476209</v>
      </c>
      <c r="K44" s="15">
        <f t="shared" si="17"/>
        <v>21.021842812332466</v>
      </c>
      <c r="L44" s="15">
        <f t="shared" si="17"/>
        <v>22.665083470188726</v>
      </c>
      <c r="M44" s="15">
        <f t="shared" si="17"/>
        <v>24.308324128044983</v>
      </c>
      <c r="N44" s="15">
        <f t="shared" si="16"/>
        <v>21.087572438646717</v>
      </c>
      <c r="O44" s="84">
        <f t="shared" si="7"/>
        <v>0</v>
      </c>
      <c r="P44" s="84">
        <f t="shared" si="8"/>
        <v>2.4648609867843874</v>
      </c>
      <c r="Q44" s="84">
        <f t="shared" si="9"/>
        <v>2.4648609867843874</v>
      </c>
      <c r="R44" s="15">
        <f t="shared" si="10"/>
        <v>-4.9297219735687747</v>
      </c>
      <c r="S44" s="15">
        <f t="shared" si="11"/>
        <v>-3.2864813157125163</v>
      </c>
      <c r="T44" s="15">
        <f t="shared" si="12"/>
        <v>-1.6432406578562582</v>
      </c>
      <c r="U44" s="16">
        <v>0</v>
      </c>
      <c r="V44" s="15">
        <f t="shared" si="13"/>
        <v>1.6432406578562582</v>
      </c>
      <c r="W44" s="15">
        <f t="shared" si="14"/>
        <v>3.2864813157125163</v>
      </c>
      <c r="X44" s="15">
        <f t="shared" si="15"/>
        <v>4.9297219735687747</v>
      </c>
      <c r="AA44" s="73" t="s">
        <v>29</v>
      </c>
      <c r="AB44" s="91">
        <v>-2.0547900000000001</v>
      </c>
    </row>
    <row r="45" spans="1:28" ht="17.25" customHeight="1" thickBot="1">
      <c r="A45" s="14">
        <f>'b（手動）計算用'!E47</f>
        <v>52</v>
      </c>
      <c r="B45" s="84">
        <f t="shared" si="0"/>
        <v>0</v>
      </c>
      <c r="C45" s="84">
        <f t="shared" si="1"/>
        <v>0</v>
      </c>
      <c r="D45" s="84">
        <f t="shared" si="2"/>
        <v>0</v>
      </c>
      <c r="E45" s="84">
        <f t="shared" si="3"/>
        <v>19.589303947966574</v>
      </c>
      <c r="F45" s="84">
        <f t="shared" si="4"/>
        <v>19.589303947966574</v>
      </c>
      <c r="G45" s="15">
        <f t="shared" si="17"/>
        <v>14.585115381833457</v>
      </c>
      <c r="H45" s="15">
        <f t="shared" si="17"/>
        <v>16.253178237211163</v>
      </c>
      <c r="I45" s="15">
        <f t="shared" si="17"/>
        <v>17.921241092588868</v>
      </c>
      <c r="J45" s="15">
        <f t="shared" si="17"/>
        <v>19.589303947966574</v>
      </c>
      <c r="K45" s="15">
        <f t="shared" si="17"/>
        <v>21.257366803344279</v>
      </c>
      <c r="L45" s="15">
        <f t="shared" si="17"/>
        <v>22.925429658721985</v>
      </c>
      <c r="M45" s="15">
        <f t="shared" si="17"/>
        <v>24.59349251409969</v>
      </c>
      <c r="N45" s="15">
        <f t="shared" si="16"/>
        <v>21.324089317559388</v>
      </c>
      <c r="O45" s="84">
        <f t="shared" si="7"/>
        <v>0</v>
      </c>
      <c r="P45" s="84">
        <f t="shared" si="8"/>
        <v>2.5020942830665578</v>
      </c>
      <c r="Q45" s="84">
        <f t="shared" si="9"/>
        <v>2.5020942830665578</v>
      </c>
      <c r="R45" s="15">
        <f t="shared" si="10"/>
        <v>-5.0041885661331156</v>
      </c>
      <c r="S45" s="15">
        <f t="shared" si="11"/>
        <v>-3.3361257107554105</v>
      </c>
      <c r="T45" s="15">
        <f t="shared" si="12"/>
        <v>-1.6680628553777053</v>
      </c>
      <c r="U45" s="16">
        <v>0</v>
      </c>
      <c r="V45" s="15">
        <f t="shared" si="13"/>
        <v>1.6680628553777053</v>
      </c>
      <c r="W45" s="15">
        <f t="shared" si="14"/>
        <v>3.3361257107554105</v>
      </c>
      <c r="X45" s="15">
        <f t="shared" si="15"/>
        <v>5.0041885661331156</v>
      </c>
      <c r="AA45" s="73" t="s">
        <v>30</v>
      </c>
      <c r="AB45" s="93">
        <v>1.883E-2</v>
      </c>
    </row>
    <row r="46" spans="1:28" ht="17.25" customHeight="1">
      <c r="A46" s="14">
        <f>'b（手動）計算用'!E48</f>
        <v>53</v>
      </c>
      <c r="B46" s="84">
        <f t="shared" si="0"/>
        <v>0</v>
      </c>
      <c r="C46" s="84">
        <f t="shared" si="1"/>
        <v>0</v>
      </c>
      <c r="D46" s="84">
        <f t="shared" si="2"/>
        <v>0</v>
      </c>
      <c r="E46" s="84">
        <f t="shared" si="3"/>
        <v>19.796075347477103</v>
      </c>
      <c r="F46" s="84">
        <f t="shared" si="4"/>
        <v>19.796075347477103</v>
      </c>
      <c r="G46" s="15">
        <f t="shared" si="17"/>
        <v>14.717431984867432</v>
      </c>
      <c r="H46" s="15">
        <f t="shared" si="17"/>
        <v>16.410313105737323</v>
      </c>
      <c r="I46" s="15">
        <f t="shared" si="17"/>
        <v>18.103194226607211</v>
      </c>
      <c r="J46" s="15">
        <f t="shared" si="17"/>
        <v>19.796075347477103</v>
      </c>
      <c r="K46" s="15">
        <f t="shared" si="17"/>
        <v>21.488956468346995</v>
      </c>
      <c r="L46" s="15">
        <f t="shared" si="17"/>
        <v>23.181837589216883</v>
      </c>
      <c r="M46" s="15">
        <f t="shared" si="17"/>
        <v>24.874718710086775</v>
      </c>
      <c r="N46" s="15">
        <f t="shared" si="16"/>
        <v>21.556671713181789</v>
      </c>
      <c r="O46" s="84">
        <f t="shared" si="7"/>
        <v>0</v>
      </c>
      <c r="P46" s="84">
        <f t="shared" si="8"/>
        <v>2.5393216813048363</v>
      </c>
      <c r="Q46" s="84">
        <f t="shared" si="9"/>
        <v>2.5393216813048363</v>
      </c>
      <c r="R46" s="15">
        <f t="shared" si="10"/>
        <v>-5.0786433626096725</v>
      </c>
      <c r="S46" s="15">
        <f t="shared" si="11"/>
        <v>-3.3857622417397817</v>
      </c>
      <c r="T46" s="15">
        <f t="shared" si="12"/>
        <v>-1.6928811208698908</v>
      </c>
      <c r="U46" s="16">
        <v>0</v>
      </c>
      <c r="V46" s="15">
        <f t="shared" si="13"/>
        <v>1.6928811208698908</v>
      </c>
      <c r="W46" s="15">
        <f t="shared" si="14"/>
        <v>3.3857622417397817</v>
      </c>
      <c r="X46" s="15">
        <f t="shared" si="15"/>
        <v>5.0786433626096725</v>
      </c>
    </row>
    <row r="47" spans="1:28" ht="17.25" customHeight="1">
      <c r="A47" s="14">
        <f>'b（手動）計算用'!E49</f>
        <v>54</v>
      </c>
      <c r="B47" s="84">
        <f t="shared" si="0"/>
        <v>0</v>
      </c>
      <c r="C47" s="84">
        <f t="shared" si="1"/>
        <v>0</v>
      </c>
      <c r="D47" s="84">
        <f t="shared" si="2"/>
        <v>0</v>
      </c>
      <c r="E47" s="84">
        <f t="shared" si="3"/>
        <v>19.998989669881759</v>
      </c>
      <c r="F47" s="84">
        <f t="shared" si="4"/>
        <v>19.998989669881759</v>
      </c>
      <c r="G47" s="15">
        <f t="shared" si="17"/>
        <v>14.845936609946049</v>
      </c>
      <c r="H47" s="15">
        <f t="shared" si="17"/>
        <v>16.563620963257954</v>
      </c>
      <c r="I47" s="15">
        <f t="shared" si="17"/>
        <v>18.281305316569856</v>
      </c>
      <c r="J47" s="15">
        <f t="shared" si="17"/>
        <v>19.998989669881759</v>
      </c>
      <c r="K47" s="15">
        <f t="shared" si="17"/>
        <v>21.716674023193661</v>
      </c>
      <c r="L47" s="15">
        <f t="shared" si="17"/>
        <v>23.434358376505564</v>
      </c>
      <c r="M47" s="15">
        <f t="shared" si="17"/>
        <v>25.152042729817467</v>
      </c>
      <c r="N47" s="15">
        <f t="shared" si="16"/>
        <v>21.785381397326137</v>
      </c>
      <c r="O47" s="84">
        <f t="shared" si="7"/>
        <v>0</v>
      </c>
      <c r="P47" s="84">
        <f t="shared" si="8"/>
        <v>2.5765265299678548</v>
      </c>
      <c r="Q47" s="84">
        <f t="shared" si="9"/>
        <v>2.5765265299678548</v>
      </c>
      <c r="R47" s="15">
        <f t="shared" si="10"/>
        <v>-5.1530530599357096</v>
      </c>
      <c r="S47" s="15">
        <f t="shared" si="11"/>
        <v>-3.4353687066238066</v>
      </c>
      <c r="T47" s="15">
        <f t="shared" si="12"/>
        <v>-1.7176843533119033</v>
      </c>
      <c r="U47" s="16">
        <v>0</v>
      </c>
      <c r="V47" s="15">
        <f t="shared" si="13"/>
        <v>1.7176843533119033</v>
      </c>
      <c r="W47" s="15">
        <f t="shared" si="14"/>
        <v>3.4353687066238066</v>
      </c>
      <c r="X47" s="15">
        <f t="shared" si="15"/>
        <v>5.1530530599357096</v>
      </c>
    </row>
    <row r="48" spans="1:28" ht="17.25" customHeight="1">
      <c r="A48" s="14">
        <f>'b（手動）計算用'!E50</f>
        <v>55</v>
      </c>
      <c r="B48" s="84">
        <f t="shared" si="0"/>
        <v>0</v>
      </c>
      <c r="C48" s="84">
        <f t="shared" si="1"/>
        <v>0</v>
      </c>
      <c r="D48" s="84">
        <f t="shared" si="2"/>
        <v>0</v>
      </c>
      <c r="E48" s="84">
        <f t="shared" si="3"/>
        <v>20.198118864414504</v>
      </c>
      <c r="F48" s="84">
        <f t="shared" si="4"/>
        <v>20.198118864414504</v>
      </c>
      <c r="G48" s="15">
        <f t="shared" si="17"/>
        <v>14.970734428708671</v>
      </c>
      <c r="H48" s="15">
        <f t="shared" si="17"/>
        <v>16.713195907277282</v>
      </c>
      <c r="I48" s="15">
        <f t="shared" si="17"/>
        <v>18.455657385845893</v>
      </c>
      <c r="J48" s="15">
        <f t="shared" si="17"/>
        <v>20.198118864414504</v>
      </c>
      <c r="K48" s="15">
        <f t="shared" si="17"/>
        <v>21.940580342983115</v>
      </c>
      <c r="L48" s="15">
        <f t="shared" si="17"/>
        <v>23.683041821551726</v>
      </c>
      <c r="M48" s="15">
        <f t="shared" si="17"/>
        <v>25.425503300120337</v>
      </c>
      <c r="N48" s="15">
        <f t="shared" si="16"/>
        <v>22.01027880212586</v>
      </c>
      <c r="O48" s="84">
        <f t="shared" si="7"/>
        <v>0</v>
      </c>
      <c r="P48" s="84">
        <f t="shared" si="8"/>
        <v>2.6136922178529169</v>
      </c>
      <c r="Q48" s="84">
        <f t="shared" si="9"/>
        <v>2.6136922178529169</v>
      </c>
      <c r="R48" s="15">
        <f t="shared" si="10"/>
        <v>-5.2273844357058339</v>
      </c>
      <c r="S48" s="15">
        <f t="shared" si="11"/>
        <v>-3.4849229571372224</v>
      </c>
      <c r="T48" s="15">
        <f t="shared" si="12"/>
        <v>-1.7424614785686112</v>
      </c>
      <c r="U48" s="16">
        <v>0</v>
      </c>
      <c r="V48" s="15">
        <f t="shared" si="13"/>
        <v>1.7424614785686112</v>
      </c>
      <c r="W48" s="15">
        <f t="shared" si="14"/>
        <v>3.4849229571372224</v>
      </c>
      <c r="X48" s="15">
        <f t="shared" si="15"/>
        <v>5.2273844357058339</v>
      </c>
    </row>
    <row r="49" spans="1:36" ht="17.25" customHeight="1">
      <c r="A49" s="14">
        <f>'b（手動）計算用'!E51</f>
        <v>56</v>
      </c>
      <c r="B49" s="84">
        <f t="shared" si="0"/>
        <v>0</v>
      </c>
      <c r="C49" s="84">
        <f t="shared" si="1"/>
        <v>0</v>
      </c>
      <c r="D49" s="84">
        <f t="shared" si="2"/>
        <v>0</v>
      </c>
      <c r="E49" s="84">
        <f t="shared" si="3"/>
        <v>20.393533538181032</v>
      </c>
      <c r="F49" s="84">
        <f t="shared" si="4"/>
        <v>20.393533538181032</v>
      </c>
      <c r="G49" s="15">
        <f t="shared" si="17"/>
        <v>15.091929130766754</v>
      </c>
      <c r="H49" s="15">
        <f t="shared" si="17"/>
        <v>16.859130599904844</v>
      </c>
      <c r="I49" s="15">
        <f t="shared" si="17"/>
        <v>18.626332069042938</v>
      </c>
      <c r="J49" s="15">
        <f t="shared" si="17"/>
        <v>20.393533538181032</v>
      </c>
      <c r="K49" s="15">
        <f t="shared" si="17"/>
        <v>22.160735007319126</v>
      </c>
      <c r="L49" s="15">
        <f t="shared" si="17"/>
        <v>23.927936476457219</v>
      </c>
      <c r="M49" s="15">
        <f t="shared" si="17"/>
        <v>25.69513794559531</v>
      </c>
      <c r="N49" s="15">
        <f t="shared" si="16"/>
        <v>22.231423066084648</v>
      </c>
      <c r="O49" s="84">
        <f t="shared" si="7"/>
        <v>0</v>
      </c>
      <c r="P49" s="84">
        <f t="shared" si="8"/>
        <v>2.6508022037071393</v>
      </c>
      <c r="Q49" s="84">
        <f t="shared" si="9"/>
        <v>2.6508022037071393</v>
      </c>
      <c r="R49" s="15">
        <f t="shared" si="10"/>
        <v>-5.3016044074142785</v>
      </c>
      <c r="S49" s="15">
        <f t="shared" si="11"/>
        <v>-3.5344029382761857</v>
      </c>
      <c r="T49" s="15">
        <f t="shared" si="12"/>
        <v>-1.7672014691380928</v>
      </c>
      <c r="U49" s="16">
        <v>0</v>
      </c>
      <c r="V49" s="15">
        <f t="shared" si="13"/>
        <v>1.7672014691380928</v>
      </c>
      <c r="W49" s="15">
        <f t="shared" si="14"/>
        <v>3.5344029382761857</v>
      </c>
      <c r="X49" s="15">
        <f t="shared" si="15"/>
        <v>5.3016044074142785</v>
      </c>
    </row>
    <row r="50" spans="1:36" ht="17.25" customHeight="1">
      <c r="A50" s="14">
        <f>'b（手動）計算用'!E52</f>
        <v>57</v>
      </c>
      <c r="B50" s="84">
        <f t="shared" si="0"/>
        <v>0</v>
      </c>
      <c r="C50" s="84">
        <f t="shared" si="1"/>
        <v>0</v>
      </c>
      <c r="D50" s="84">
        <f t="shared" si="2"/>
        <v>0</v>
      </c>
      <c r="E50" s="84">
        <f t="shared" si="3"/>
        <v>20.585302981194555</v>
      </c>
      <c r="F50" s="84">
        <f t="shared" si="4"/>
        <v>20.585302981194555</v>
      </c>
      <c r="G50" s="15">
        <f t="shared" si="17"/>
        <v>15.209622890027759</v>
      </c>
      <c r="H50" s="15">
        <f t="shared" si="17"/>
        <v>17.001516253750026</v>
      </c>
      <c r="I50" s="15">
        <f t="shared" si="17"/>
        <v>18.793409617472289</v>
      </c>
      <c r="J50" s="15">
        <f t="shared" si="17"/>
        <v>20.585302981194555</v>
      </c>
      <c r="K50" s="15">
        <f t="shared" si="17"/>
        <v>22.377196344916822</v>
      </c>
      <c r="L50" s="15">
        <f t="shared" si="17"/>
        <v>24.169089708639085</v>
      </c>
      <c r="M50" s="15">
        <f t="shared" si="17"/>
        <v>25.960983072361351</v>
      </c>
      <c r="N50" s="15">
        <f t="shared" si="16"/>
        <v>22.448872079465712</v>
      </c>
      <c r="O50" s="84">
        <f t="shared" si="7"/>
        <v>0</v>
      </c>
      <c r="P50" s="84">
        <f t="shared" si="8"/>
        <v>2.6878400455833975</v>
      </c>
      <c r="Q50" s="84">
        <f t="shared" si="9"/>
        <v>2.6878400455833975</v>
      </c>
      <c r="R50" s="15">
        <f t="shared" si="10"/>
        <v>-5.375680091166795</v>
      </c>
      <c r="S50" s="15">
        <f t="shared" si="11"/>
        <v>-3.5837867274445299</v>
      </c>
      <c r="T50" s="15">
        <f t="shared" si="12"/>
        <v>-1.7918933637222649</v>
      </c>
      <c r="U50" s="16">
        <v>0</v>
      </c>
      <c r="V50" s="15">
        <f t="shared" si="13"/>
        <v>1.7918933637222649</v>
      </c>
      <c r="W50" s="15">
        <f t="shared" si="14"/>
        <v>3.5837867274445299</v>
      </c>
      <c r="X50" s="15">
        <f t="shared" si="15"/>
        <v>5.375680091166795</v>
      </c>
    </row>
    <row r="51" spans="1:36" ht="17.25" customHeight="1">
      <c r="A51" s="14">
        <f>'b（手動）計算用'!E53</f>
        <v>58</v>
      </c>
      <c r="B51" s="84">
        <f t="shared" si="0"/>
        <v>0</v>
      </c>
      <c r="C51" s="84">
        <f t="shared" si="1"/>
        <v>0</v>
      </c>
      <c r="D51" s="84">
        <f t="shared" si="2"/>
        <v>0</v>
      </c>
      <c r="E51" s="84">
        <f t="shared" si="3"/>
        <v>20.773495190944658</v>
      </c>
      <c r="F51" s="84">
        <f t="shared" si="4"/>
        <v>20.773495190944658</v>
      </c>
      <c r="G51" s="15">
        <f t="shared" si="17"/>
        <v>15.323916331303161</v>
      </c>
      <c r="H51" s="15">
        <f t="shared" si="17"/>
        <v>17.140442617850326</v>
      </c>
      <c r="I51" s="15">
        <f t="shared" si="17"/>
        <v>18.956968904397492</v>
      </c>
      <c r="J51" s="15">
        <f t="shared" si="17"/>
        <v>20.773495190944658</v>
      </c>
      <c r="K51" s="15">
        <f t="shared" si="17"/>
        <v>22.590021477491824</v>
      </c>
      <c r="L51" s="15">
        <f t="shared" si="17"/>
        <v>24.40654776403899</v>
      </c>
      <c r="M51" s="15">
        <f t="shared" si="17"/>
        <v>26.223074050586156</v>
      </c>
      <c r="N51" s="15">
        <f t="shared" si="16"/>
        <v>22.662682528953709</v>
      </c>
      <c r="O51" s="84">
        <f t="shared" si="7"/>
        <v>0</v>
      </c>
      <c r="P51" s="84">
        <f t="shared" si="8"/>
        <v>2.7247894298207482</v>
      </c>
      <c r="Q51" s="84">
        <f t="shared" si="9"/>
        <v>2.7247894298207482</v>
      </c>
      <c r="R51" s="15">
        <f t="shared" si="10"/>
        <v>-5.4495788596414965</v>
      </c>
      <c r="S51" s="15">
        <f t="shared" si="11"/>
        <v>-3.6330525730943308</v>
      </c>
      <c r="T51" s="15">
        <f t="shared" si="12"/>
        <v>-1.8165262865471654</v>
      </c>
      <c r="U51" s="16">
        <v>0</v>
      </c>
      <c r="V51" s="15">
        <f t="shared" si="13"/>
        <v>1.8165262865471654</v>
      </c>
      <c r="W51" s="15">
        <f t="shared" si="14"/>
        <v>3.6330525730943308</v>
      </c>
      <c r="X51" s="15">
        <f t="shared" si="15"/>
        <v>5.4495788596414965</v>
      </c>
    </row>
    <row r="52" spans="1:36" ht="17.25" customHeight="1">
      <c r="A52" s="14">
        <f>'b（手動）計算用'!E54</f>
        <v>59</v>
      </c>
      <c r="B52" s="84">
        <f t="shared" si="0"/>
        <v>0</v>
      </c>
      <c r="C52" s="84">
        <f t="shared" si="1"/>
        <v>0</v>
      </c>
      <c r="D52" s="84">
        <f t="shared" si="2"/>
        <v>0</v>
      </c>
      <c r="E52" s="84">
        <f t="shared" si="3"/>
        <v>20.958176896507773</v>
      </c>
      <c r="F52" s="84">
        <f t="shared" si="4"/>
        <v>20.958176896507773</v>
      </c>
      <c r="G52" s="15">
        <f t="shared" si="17"/>
        <v>15.434908497424892</v>
      </c>
      <c r="H52" s="15">
        <f t="shared" si="17"/>
        <v>17.275997963785851</v>
      </c>
      <c r="I52" s="15">
        <f t="shared" si="17"/>
        <v>19.117087430146814</v>
      </c>
      <c r="J52" s="15">
        <f t="shared" si="17"/>
        <v>20.958176896507773</v>
      </c>
      <c r="K52" s="15">
        <f t="shared" si="17"/>
        <v>22.799266362868732</v>
      </c>
      <c r="L52" s="15">
        <f t="shared" si="17"/>
        <v>24.640355829229694</v>
      </c>
      <c r="M52" s="15">
        <f t="shared" si="17"/>
        <v>26.481445295590653</v>
      </c>
      <c r="N52" s="15">
        <f t="shared" si="16"/>
        <v>22.872909941523172</v>
      </c>
      <c r="O52" s="84">
        <f t="shared" si="7"/>
        <v>0</v>
      </c>
      <c r="P52" s="84">
        <f t="shared" si="8"/>
        <v>2.7616341995414402</v>
      </c>
      <c r="Q52" s="84">
        <f t="shared" si="9"/>
        <v>2.7616341995414402</v>
      </c>
      <c r="R52" s="15">
        <f t="shared" si="10"/>
        <v>-5.5232683990828804</v>
      </c>
      <c r="S52" s="15">
        <f t="shared" si="11"/>
        <v>-3.6821789327219201</v>
      </c>
      <c r="T52" s="15">
        <f t="shared" si="12"/>
        <v>-1.84108946636096</v>
      </c>
      <c r="U52" s="16">
        <v>0</v>
      </c>
      <c r="V52" s="15">
        <f t="shared" si="13"/>
        <v>1.84108946636096</v>
      </c>
      <c r="W52" s="15">
        <f t="shared" si="14"/>
        <v>3.6821789327219201</v>
      </c>
      <c r="X52" s="15">
        <f t="shared" si="15"/>
        <v>5.5232683990828804</v>
      </c>
    </row>
    <row r="53" spans="1:36" ht="17.25" customHeight="1">
      <c r="A53" s="14">
        <f>'b（手動）計算用'!E55</f>
        <v>60</v>
      </c>
      <c r="B53" s="84">
        <f t="shared" si="0"/>
        <v>0</v>
      </c>
      <c r="C53" s="84">
        <f t="shared" si="1"/>
        <v>0</v>
      </c>
      <c r="D53" s="84">
        <f t="shared" si="2"/>
        <v>0</v>
      </c>
      <c r="E53" s="84">
        <f t="shared" si="3"/>
        <v>21.139413582207954</v>
      </c>
      <c r="F53" s="84">
        <f t="shared" si="4"/>
        <v>21.139413582207954</v>
      </c>
      <c r="G53" s="15">
        <f t="shared" si="17"/>
        <v>15.542696817088462</v>
      </c>
      <c r="H53" s="15">
        <f t="shared" si="17"/>
        <v>17.408269072128292</v>
      </c>
      <c r="I53" s="15">
        <f t="shared" si="17"/>
        <v>19.273841327168125</v>
      </c>
      <c r="J53" s="15">
        <f t="shared" si="17"/>
        <v>21.139413582207954</v>
      </c>
      <c r="K53" s="15">
        <f t="shared" si="17"/>
        <v>23.004985837247784</v>
      </c>
      <c r="L53" s="15">
        <f t="shared" si="17"/>
        <v>24.870558092287617</v>
      </c>
      <c r="M53" s="15">
        <f t="shared" si="17"/>
        <v>26.736130347327446</v>
      </c>
      <c r="N53" s="15">
        <f t="shared" si="16"/>
        <v>23.079608727449379</v>
      </c>
      <c r="O53" s="84">
        <f t="shared" si="7"/>
        <v>0</v>
      </c>
      <c r="P53" s="84">
        <f t="shared" si="8"/>
        <v>2.7983583825597464</v>
      </c>
      <c r="Q53" s="84">
        <f t="shared" si="9"/>
        <v>2.7983583825597464</v>
      </c>
      <c r="R53" s="15">
        <f t="shared" si="10"/>
        <v>-5.5967167651194929</v>
      </c>
      <c r="S53" s="15">
        <f t="shared" si="11"/>
        <v>-3.7311445100796621</v>
      </c>
      <c r="T53" s="15">
        <f t="shared" si="12"/>
        <v>-1.865572255039831</v>
      </c>
      <c r="U53" s="16">
        <v>0</v>
      </c>
      <c r="V53" s="15">
        <f t="shared" si="13"/>
        <v>1.865572255039831</v>
      </c>
      <c r="W53" s="15">
        <f t="shared" si="14"/>
        <v>3.7311445100796621</v>
      </c>
      <c r="X53" s="15">
        <f t="shared" si="15"/>
        <v>5.5967167651194929</v>
      </c>
    </row>
    <row r="54" spans="1:36" s="17" customFormat="1" ht="16.5" customHeight="1">
      <c r="A54" s="14">
        <f>'b（手動）計算用'!E56</f>
        <v>61</v>
      </c>
      <c r="B54" s="84">
        <f t="shared" si="0"/>
        <v>0</v>
      </c>
      <c r="C54" s="84">
        <f t="shared" si="1"/>
        <v>0</v>
      </c>
      <c r="D54" s="84">
        <f t="shared" si="2"/>
        <v>0</v>
      </c>
      <c r="E54" s="84">
        <f t="shared" si="3"/>
        <v>21.317269510836251</v>
      </c>
      <c r="F54" s="84">
        <f t="shared" si="4"/>
        <v>21.317269510836251</v>
      </c>
      <c r="G54" s="15">
        <f t="shared" si="17"/>
        <v>15.647377073633031</v>
      </c>
      <c r="H54" s="15">
        <f t="shared" si="17"/>
        <v>17.537341219367438</v>
      </c>
      <c r="I54" s="15">
        <f t="shared" si="17"/>
        <v>19.427305365101844</v>
      </c>
      <c r="J54" s="15">
        <f t="shared" si="17"/>
        <v>21.317269510836251</v>
      </c>
      <c r="K54" s="15">
        <f t="shared" si="17"/>
        <v>23.207233656570658</v>
      </c>
      <c r="L54" s="15">
        <f t="shared" si="17"/>
        <v>25.097197802305065</v>
      </c>
      <c r="M54" s="15">
        <f t="shared" si="17"/>
        <v>26.987161948039471</v>
      </c>
      <c r="N54" s="15">
        <f t="shared" si="16"/>
        <v>23.282832222400035</v>
      </c>
      <c r="O54" s="84">
        <f t="shared" si="7"/>
        <v>0</v>
      </c>
      <c r="P54" s="84">
        <f t="shared" si="8"/>
        <v>2.8349462186016106</v>
      </c>
      <c r="Q54" s="84">
        <f t="shared" si="9"/>
        <v>2.8349462186016106</v>
      </c>
      <c r="R54" s="15">
        <f t="shared" si="10"/>
        <v>-5.6698924372032211</v>
      </c>
      <c r="S54" s="15">
        <f t="shared" si="11"/>
        <v>-3.7799282914688139</v>
      </c>
      <c r="T54" s="15">
        <f t="shared" si="12"/>
        <v>-1.889964145734407</v>
      </c>
      <c r="U54" s="16">
        <v>0</v>
      </c>
      <c r="V54" s="15">
        <f t="shared" si="13"/>
        <v>1.889964145734407</v>
      </c>
      <c r="W54" s="15">
        <f t="shared" si="14"/>
        <v>3.7799282914688139</v>
      </c>
      <c r="X54" s="15">
        <f t="shared" si="15"/>
        <v>5.6698924372032211</v>
      </c>
      <c r="Y54" s="6"/>
      <c r="Z54"/>
      <c r="AA54" s="67"/>
      <c r="AB54" s="68"/>
      <c r="AC54"/>
      <c r="AD54"/>
      <c r="AE54"/>
      <c r="AF54"/>
      <c r="AI54"/>
      <c r="AJ54"/>
    </row>
    <row r="55" spans="1:36" ht="16.5" customHeight="1">
      <c r="A55" s="14">
        <f>'b（手動）計算用'!E57</f>
        <v>62</v>
      </c>
      <c r="B55" s="84">
        <f t="shared" si="0"/>
        <v>0</v>
      </c>
      <c r="C55" s="84">
        <f t="shared" si="1"/>
        <v>0</v>
      </c>
      <c r="D55" s="84">
        <f t="shared" si="2"/>
        <v>0</v>
      </c>
      <c r="E55" s="84">
        <f t="shared" si="3"/>
        <v>21.491807746436979</v>
      </c>
      <c r="F55" s="84">
        <f t="shared" si="4"/>
        <v>21.491807746436979</v>
      </c>
      <c r="G55" s="15">
        <f t="shared" si="17"/>
        <v>15.749043374959996</v>
      </c>
      <c r="H55" s="15">
        <f t="shared" si="17"/>
        <v>17.663298165452325</v>
      </c>
      <c r="I55" s="15">
        <f t="shared" si="17"/>
        <v>19.57755295594465</v>
      </c>
      <c r="J55" s="15">
        <f t="shared" ref="J55:M113" si="18">$F55+U55</f>
        <v>21.491807746436979</v>
      </c>
      <c r="K55" s="15">
        <f t="shared" si="18"/>
        <v>23.406062536929308</v>
      </c>
      <c r="L55" s="15">
        <f t="shared" si="18"/>
        <v>25.320317327421634</v>
      </c>
      <c r="M55" s="15">
        <f t="shared" si="18"/>
        <v>27.234572117913963</v>
      </c>
      <c r="N55" s="15">
        <f t="shared" si="16"/>
        <v>23.482632728549</v>
      </c>
      <c r="O55" s="84">
        <f t="shared" si="7"/>
        <v>0</v>
      </c>
      <c r="P55" s="84">
        <f t="shared" si="8"/>
        <v>2.8713821857384918</v>
      </c>
      <c r="Q55" s="84">
        <f t="shared" si="9"/>
        <v>2.8713821857384918</v>
      </c>
      <c r="R55" s="15">
        <f t="shared" si="10"/>
        <v>-5.7427643714769836</v>
      </c>
      <c r="S55" s="15">
        <f t="shared" si="11"/>
        <v>-3.8285095809846559</v>
      </c>
      <c r="T55" s="15">
        <f t="shared" si="12"/>
        <v>-1.9142547904923279</v>
      </c>
      <c r="U55" s="16">
        <v>0</v>
      </c>
      <c r="V55" s="15">
        <f t="shared" si="13"/>
        <v>1.9142547904923279</v>
      </c>
      <c r="W55" s="15">
        <f t="shared" si="14"/>
        <v>3.8285095809846559</v>
      </c>
      <c r="X55" s="15">
        <f t="shared" si="15"/>
        <v>5.7427643714769836</v>
      </c>
    </row>
    <row r="56" spans="1:36" ht="16.5" customHeight="1">
      <c r="A56" s="14">
        <f>'b（手動）計算用'!E58</f>
        <v>63</v>
      </c>
      <c r="B56" s="84">
        <f t="shared" si="0"/>
        <v>0</v>
      </c>
      <c r="C56" s="84">
        <f t="shared" si="1"/>
        <v>0</v>
      </c>
      <c r="D56" s="84">
        <f t="shared" si="2"/>
        <v>0</v>
      </c>
      <c r="E56" s="84">
        <f t="shared" si="3"/>
        <v>21.663090176668941</v>
      </c>
      <c r="F56" s="84">
        <f t="shared" si="4"/>
        <v>21.663090176668941</v>
      </c>
      <c r="G56" s="15">
        <f t="shared" ref="G56:I113" si="19">$F56+R56</f>
        <v>15.847788124781392</v>
      </c>
      <c r="H56" s="15">
        <f t="shared" si="19"/>
        <v>17.786222142077243</v>
      </c>
      <c r="I56" s="15">
        <f t="shared" si="19"/>
        <v>19.72465615937309</v>
      </c>
      <c r="J56" s="15">
        <f t="shared" si="18"/>
        <v>21.663090176668941</v>
      </c>
      <c r="K56" s="15">
        <f t="shared" si="18"/>
        <v>23.601524193964792</v>
      </c>
      <c r="L56" s="15">
        <f t="shared" si="18"/>
        <v>25.53995821126064</v>
      </c>
      <c r="M56" s="15">
        <f t="shared" si="18"/>
        <v>27.478392228556491</v>
      </c>
      <c r="N56" s="15">
        <f t="shared" si="16"/>
        <v>23.679061554656627</v>
      </c>
      <c r="O56" s="84">
        <f t="shared" si="7"/>
        <v>0</v>
      </c>
      <c r="P56" s="84">
        <f t="shared" si="8"/>
        <v>2.9076510259437751</v>
      </c>
      <c r="Q56" s="84">
        <f t="shared" si="9"/>
        <v>2.9076510259437751</v>
      </c>
      <c r="R56" s="15">
        <f t="shared" si="10"/>
        <v>-5.8153020518875502</v>
      </c>
      <c r="S56" s="15">
        <f t="shared" si="11"/>
        <v>-3.8768680345917002</v>
      </c>
      <c r="T56" s="15">
        <f t="shared" si="12"/>
        <v>-1.9384340172958501</v>
      </c>
      <c r="U56" s="16">
        <v>0</v>
      </c>
      <c r="V56" s="15">
        <f t="shared" si="13"/>
        <v>1.9384340172958501</v>
      </c>
      <c r="W56" s="15">
        <f t="shared" si="14"/>
        <v>3.8768680345917002</v>
      </c>
      <c r="X56" s="15">
        <f t="shared" si="15"/>
        <v>5.8153020518875502</v>
      </c>
    </row>
    <row r="57" spans="1:36" s="18" customFormat="1" ht="16.5" customHeight="1">
      <c r="A57" s="14">
        <f>'b（手動）計算用'!E59</f>
        <v>64</v>
      </c>
      <c r="B57" s="84">
        <f t="shared" si="0"/>
        <v>0</v>
      </c>
      <c r="C57" s="84">
        <f t="shared" si="1"/>
        <v>0</v>
      </c>
      <c r="D57" s="84">
        <f t="shared" si="2"/>
        <v>0</v>
      </c>
      <c r="E57" s="84">
        <f t="shared" si="3"/>
        <v>21.831177534749479</v>
      </c>
      <c r="F57" s="84">
        <f t="shared" si="4"/>
        <v>21.831177534749479</v>
      </c>
      <c r="G57" s="15">
        <f t="shared" si="19"/>
        <v>15.943701995378337</v>
      </c>
      <c r="H57" s="15">
        <f t="shared" si="19"/>
        <v>17.906193841835385</v>
      </c>
      <c r="I57" s="15">
        <f t="shared" si="19"/>
        <v>19.86868568829243</v>
      </c>
      <c r="J57" s="15">
        <f t="shared" si="18"/>
        <v>21.831177534749479</v>
      </c>
      <c r="K57" s="15">
        <f t="shared" si="18"/>
        <v>23.793669381206527</v>
      </c>
      <c r="L57" s="15">
        <f t="shared" si="18"/>
        <v>25.756161227663572</v>
      </c>
      <c r="M57" s="15">
        <f t="shared" si="18"/>
        <v>27.718653074120621</v>
      </c>
      <c r="N57" s="15">
        <f t="shared" si="16"/>
        <v>23.872169055064809</v>
      </c>
      <c r="O57" s="84">
        <f t="shared" si="7"/>
        <v>0</v>
      </c>
      <c r="P57" s="84">
        <f t="shared" si="8"/>
        <v>2.9437377696855709</v>
      </c>
      <c r="Q57" s="84">
        <f t="shared" si="9"/>
        <v>2.9437377696855709</v>
      </c>
      <c r="R57" s="15">
        <f t="shared" si="10"/>
        <v>-5.8874755393711418</v>
      </c>
      <c r="S57" s="15">
        <f t="shared" si="11"/>
        <v>-3.9249836929140947</v>
      </c>
      <c r="T57" s="15">
        <f t="shared" si="12"/>
        <v>-1.9624918464570473</v>
      </c>
      <c r="U57" s="16">
        <v>0</v>
      </c>
      <c r="V57" s="15">
        <f t="shared" si="13"/>
        <v>1.9624918464570473</v>
      </c>
      <c r="W57" s="15">
        <f t="shared" si="14"/>
        <v>3.9249836929140947</v>
      </c>
      <c r="X57" s="15">
        <f t="shared" si="15"/>
        <v>5.8874755393711418</v>
      </c>
      <c r="Y57" s="6"/>
      <c r="Z57"/>
      <c r="AA57" s="67"/>
      <c r="AB57" s="68"/>
      <c r="AC57"/>
      <c r="AD57"/>
      <c r="AE57"/>
      <c r="AF57"/>
      <c r="AI57"/>
      <c r="AJ57"/>
    </row>
    <row r="58" spans="1:36" s="18" customFormat="1" ht="16.5" customHeight="1">
      <c r="A58" s="14">
        <f>'b（手動）計算用'!E60</f>
        <v>65</v>
      </c>
      <c r="B58" s="84">
        <f t="shared" si="0"/>
        <v>0</v>
      </c>
      <c r="C58" s="84">
        <f t="shared" si="1"/>
        <v>0</v>
      </c>
      <c r="D58" s="84">
        <f t="shared" si="2"/>
        <v>0</v>
      </c>
      <c r="E58" s="84">
        <f t="shared" si="3"/>
        <v>21.996129420989263</v>
      </c>
      <c r="F58" s="84">
        <f t="shared" si="4"/>
        <v>21.996129420989263</v>
      </c>
      <c r="G58" s="15">
        <f t="shared" si="19"/>
        <v>16.036873902037811</v>
      </c>
      <c r="H58" s="15">
        <f t="shared" si="19"/>
        <v>18.023292408354962</v>
      </c>
      <c r="I58" s="15">
        <f t="shared" si="19"/>
        <v>20.009710914672112</v>
      </c>
      <c r="J58" s="15">
        <f t="shared" si="18"/>
        <v>21.996129420989263</v>
      </c>
      <c r="K58" s="15">
        <f t="shared" si="18"/>
        <v>23.982547927306413</v>
      </c>
      <c r="L58" s="15">
        <f t="shared" si="18"/>
        <v>25.968966433623564</v>
      </c>
      <c r="M58" s="15">
        <f t="shared" si="18"/>
        <v>27.955384939940714</v>
      </c>
      <c r="N58" s="15">
        <f t="shared" si="16"/>
        <v>24.062004667559098</v>
      </c>
      <c r="O58" s="84">
        <f t="shared" si="7"/>
        <v>0</v>
      </c>
      <c r="P58" s="84">
        <f t="shared" si="8"/>
        <v>2.9796277594757248</v>
      </c>
      <c r="Q58" s="84">
        <f t="shared" si="9"/>
        <v>2.9796277594757248</v>
      </c>
      <c r="R58" s="15">
        <f t="shared" si="10"/>
        <v>-5.9592555189514496</v>
      </c>
      <c r="S58" s="15">
        <f t="shared" si="11"/>
        <v>-3.9728370126342996</v>
      </c>
      <c r="T58" s="15">
        <f t="shared" si="12"/>
        <v>-1.9864185063171498</v>
      </c>
      <c r="U58" s="16">
        <v>0</v>
      </c>
      <c r="V58" s="15">
        <f t="shared" si="13"/>
        <v>1.9864185063171498</v>
      </c>
      <c r="W58" s="15">
        <f t="shared" si="14"/>
        <v>3.9728370126342996</v>
      </c>
      <c r="X58" s="15">
        <f t="shared" si="15"/>
        <v>5.9592555189514496</v>
      </c>
      <c r="Y58" s="6"/>
      <c r="Z58"/>
      <c r="AA58" s="67"/>
      <c r="AB58" s="68"/>
      <c r="AC58"/>
      <c r="AD58"/>
      <c r="AE58"/>
      <c r="AF58"/>
      <c r="AI58"/>
      <c r="AJ58"/>
    </row>
    <row r="59" spans="1:36" s="18" customFormat="1" ht="16.5" customHeight="1">
      <c r="A59" s="14">
        <f>'b（手動）計算用'!E61</f>
        <v>66</v>
      </c>
      <c r="B59" s="84">
        <f t="shared" si="0"/>
        <v>0</v>
      </c>
      <c r="C59" s="84">
        <f t="shared" si="1"/>
        <v>0</v>
      </c>
      <c r="D59" s="84">
        <f t="shared" si="2"/>
        <v>0</v>
      </c>
      <c r="E59" s="84">
        <f t="shared" si="3"/>
        <v>22.158004323925304</v>
      </c>
      <c r="F59" s="84">
        <f t="shared" si="4"/>
        <v>22.158004323925304</v>
      </c>
      <c r="G59" s="15">
        <f t="shared" si="19"/>
        <v>16.127390979322854</v>
      </c>
      <c r="H59" s="15">
        <f t="shared" si="19"/>
        <v>18.137595427523671</v>
      </c>
      <c r="I59" s="15">
        <f t="shared" si="19"/>
        <v>20.147799875724488</v>
      </c>
      <c r="J59" s="15">
        <f t="shared" si="18"/>
        <v>22.158004323925304</v>
      </c>
      <c r="K59" s="15">
        <f t="shared" si="18"/>
        <v>24.168208772126121</v>
      </c>
      <c r="L59" s="15">
        <f t="shared" si="18"/>
        <v>26.178413220326938</v>
      </c>
      <c r="M59" s="15">
        <f t="shared" si="18"/>
        <v>28.188617668527755</v>
      </c>
      <c r="N59" s="15">
        <f t="shared" si="16"/>
        <v>24.248616950054153</v>
      </c>
      <c r="O59" s="84">
        <f t="shared" si="7"/>
        <v>0</v>
      </c>
      <c r="P59" s="84">
        <f t="shared" si="8"/>
        <v>3.0153066723012252</v>
      </c>
      <c r="Q59" s="84">
        <f t="shared" si="9"/>
        <v>3.0153066723012252</v>
      </c>
      <c r="R59" s="15">
        <f t="shared" si="10"/>
        <v>-6.0306133446024504</v>
      </c>
      <c r="S59" s="15">
        <f t="shared" si="11"/>
        <v>-4.0204088964016336</v>
      </c>
      <c r="T59" s="15">
        <f t="shared" si="12"/>
        <v>-2.0102044482008168</v>
      </c>
      <c r="U59" s="16">
        <v>0</v>
      </c>
      <c r="V59" s="15">
        <f t="shared" si="13"/>
        <v>2.0102044482008168</v>
      </c>
      <c r="W59" s="15">
        <f t="shared" si="14"/>
        <v>4.0204088964016336</v>
      </c>
      <c r="X59" s="15">
        <f t="shared" si="15"/>
        <v>6.0306133446024504</v>
      </c>
      <c r="Y59" s="6"/>
      <c r="Z59"/>
      <c r="AA59" s="67"/>
      <c r="AB59" s="68"/>
      <c r="AC59"/>
      <c r="AD59"/>
      <c r="AE59"/>
      <c r="AF59"/>
      <c r="AI59"/>
      <c r="AJ59"/>
    </row>
    <row r="60" spans="1:36" s="18" customFormat="1" ht="16.5" customHeight="1">
      <c r="A60" s="14">
        <f>'b（手動）計算用'!E62</f>
        <v>67</v>
      </c>
      <c r="B60" s="84">
        <f t="shared" si="0"/>
        <v>0</v>
      </c>
      <c r="C60" s="84">
        <f t="shared" si="1"/>
        <v>0</v>
      </c>
      <c r="D60" s="84">
        <f t="shared" si="2"/>
        <v>0</v>
      </c>
      <c r="E60" s="84">
        <f t="shared" si="3"/>
        <v>22.316859641059782</v>
      </c>
      <c r="F60" s="84">
        <f t="shared" si="4"/>
        <v>22.316859641059782</v>
      </c>
      <c r="G60" s="15">
        <f t="shared" si="19"/>
        <v>16.215338559317853</v>
      </c>
      <c r="H60" s="15">
        <f t="shared" si="19"/>
        <v>18.249178919898497</v>
      </c>
      <c r="I60" s="15">
        <f t="shared" si="19"/>
        <v>20.283019280479138</v>
      </c>
      <c r="J60" s="15">
        <f t="shared" si="18"/>
        <v>22.316859641059782</v>
      </c>
      <c r="K60" s="15">
        <f t="shared" si="18"/>
        <v>24.350700001640426</v>
      </c>
      <c r="L60" s="15">
        <f t="shared" si="18"/>
        <v>26.384540362221067</v>
      </c>
      <c r="M60" s="15">
        <f t="shared" si="18"/>
        <v>28.418380722801711</v>
      </c>
      <c r="N60" s="15">
        <f t="shared" si="16"/>
        <v>24.432053616063651</v>
      </c>
      <c r="O60" s="84">
        <f t="shared" si="7"/>
        <v>0</v>
      </c>
      <c r="P60" s="84">
        <f t="shared" si="8"/>
        <v>3.0507605408709639</v>
      </c>
      <c r="Q60" s="84">
        <f t="shared" si="9"/>
        <v>3.0507605408709639</v>
      </c>
      <c r="R60" s="15">
        <f t="shared" si="10"/>
        <v>-6.1015210817419279</v>
      </c>
      <c r="S60" s="15">
        <f t="shared" si="11"/>
        <v>-4.0676807211612855</v>
      </c>
      <c r="T60" s="15">
        <f t="shared" si="12"/>
        <v>-2.0338403605806428</v>
      </c>
      <c r="U60" s="16">
        <v>0</v>
      </c>
      <c r="V60" s="15">
        <f t="shared" si="13"/>
        <v>2.0338403605806428</v>
      </c>
      <c r="W60" s="15">
        <f t="shared" si="14"/>
        <v>4.0676807211612855</v>
      </c>
      <c r="X60" s="15">
        <f t="shared" si="15"/>
        <v>6.1015210817419279</v>
      </c>
      <c r="Y60" s="6"/>
      <c r="Z60"/>
      <c r="AA60" s="67"/>
      <c r="AB60" s="68"/>
      <c r="AC60"/>
      <c r="AD60"/>
      <c r="AE60"/>
      <c r="AF60"/>
      <c r="AI60"/>
      <c r="AJ60"/>
    </row>
    <row r="61" spans="1:36" s="18" customFormat="1" ht="16.5" customHeight="1">
      <c r="A61" s="14">
        <f>'b（手動）計算用'!E63</f>
        <v>68</v>
      </c>
      <c r="B61" s="84">
        <f t="shared" si="0"/>
        <v>0</v>
      </c>
      <c r="C61" s="84">
        <f t="shared" si="1"/>
        <v>0</v>
      </c>
      <c r="D61" s="84">
        <f t="shared" si="2"/>
        <v>0</v>
      </c>
      <c r="E61" s="84">
        <f t="shared" si="3"/>
        <v>22.472751699212047</v>
      </c>
      <c r="F61" s="84">
        <f t="shared" si="4"/>
        <v>22.472751699212047</v>
      </c>
      <c r="G61" s="15">
        <f t="shared" si="19"/>
        <v>16.300800151976404</v>
      </c>
      <c r="H61" s="15">
        <f t="shared" si="19"/>
        <v>18.358117334388286</v>
      </c>
      <c r="I61" s="15">
        <f t="shared" si="19"/>
        <v>20.415434516800165</v>
      </c>
      <c r="J61" s="15">
        <f t="shared" si="18"/>
        <v>22.472751699212047</v>
      </c>
      <c r="K61" s="15">
        <f t="shared" si="18"/>
        <v>24.530068881623929</v>
      </c>
      <c r="L61" s="15">
        <f t="shared" si="18"/>
        <v>26.587386064035808</v>
      </c>
      <c r="M61" s="15">
        <f t="shared" si="18"/>
        <v>28.644703246447691</v>
      </c>
      <c r="N61" s="15">
        <f t="shared" si="16"/>
        <v>24.612361568920402</v>
      </c>
      <c r="O61" s="84">
        <f t="shared" si="7"/>
        <v>0</v>
      </c>
      <c r="P61" s="84">
        <f t="shared" si="8"/>
        <v>3.0859757736178217</v>
      </c>
      <c r="Q61" s="84">
        <f t="shared" si="9"/>
        <v>3.0859757736178217</v>
      </c>
      <c r="R61" s="15">
        <f t="shared" si="10"/>
        <v>-6.1719515472356434</v>
      </c>
      <c r="S61" s="15">
        <f t="shared" si="11"/>
        <v>-4.114634364823762</v>
      </c>
      <c r="T61" s="15">
        <f t="shared" si="12"/>
        <v>-2.057317182411881</v>
      </c>
      <c r="U61" s="16">
        <v>0</v>
      </c>
      <c r="V61" s="15">
        <f t="shared" si="13"/>
        <v>2.057317182411881</v>
      </c>
      <c r="W61" s="15">
        <f t="shared" si="14"/>
        <v>4.114634364823762</v>
      </c>
      <c r="X61" s="15">
        <f t="shared" si="15"/>
        <v>6.1719515472356434</v>
      </c>
      <c r="Y61" s="6"/>
      <c r="Z61"/>
      <c r="AA61" s="67"/>
      <c r="AB61" s="68"/>
      <c r="AC61"/>
      <c r="AD61"/>
      <c r="AE61"/>
      <c r="AF61"/>
      <c r="AI61"/>
      <c r="AJ61"/>
    </row>
    <row r="62" spans="1:36" s="18" customFormat="1" ht="16.5" customHeight="1">
      <c r="A62" s="14">
        <f>'b（手動）計算用'!E64</f>
        <v>69</v>
      </c>
      <c r="B62" s="84">
        <f t="shared" si="0"/>
        <v>0</v>
      </c>
      <c r="C62" s="84">
        <f t="shared" si="1"/>
        <v>0</v>
      </c>
      <c r="D62" s="84">
        <f t="shared" si="2"/>
        <v>0</v>
      </c>
      <c r="E62" s="84">
        <f t="shared" si="3"/>
        <v>22.625735774490906</v>
      </c>
      <c r="F62" s="84">
        <f t="shared" si="4"/>
        <v>22.625735774490906</v>
      </c>
      <c r="G62" s="15">
        <f t="shared" si="19"/>
        <v>16.383857427684159</v>
      </c>
      <c r="H62" s="15">
        <f t="shared" si="19"/>
        <v>18.464483543286409</v>
      </c>
      <c r="I62" s="15">
        <f t="shared" si="19"/>
        <v>20.545109658888656</v>
      </c>
      <c r="J62" s="15">
        <f t="shared" si="18"/>
        <v>22.625735774490906</v>
      </c>
      <c r="K62" s="15">
        <f t="shared" si="18"/>
        <v>24.706361890093156</v>
      </c>
      <c r="L62" s="15">
        <f t="shared" si="18"/>
        <v>26.786988005695402</v>
      </c>
      <c r="M62" s="15">
        <f t="shared" si="18"/>
        <v>28.867614121297652</v>
      </c>
      <c r="N62" s="15">
        <f t="shared" si="16"/>
        <v>24.789586934717246</v>
      </c>
      <c r="O62" s="84">
        <f t="shared" si="7"/>
        <v>0</v>
      </c>
      <c r="P62" s="84">
        <f t="shared" si="8"/>
        <v>3.1209391734033733</v>
      </c>
      <c r="Q62" s="84">
        <f t="shared" si="9"/>
        <v>3.1209391734033733</v>
      </c>
      <c r="R62" s="15">
        <f t="shared" si="10"/>
        <v>-6.2418783468067467</v>
      </c>
      <c r="S62" s="15">
        <f t="shared" si="11"/>
        <v>-4.1612522312044975</v>
      </c>
      <c r="T62" s="15">
        <f t="shared" si="12"/>
        <v>-2.0806261156022487</v>
      </c>
      <c r="U62" s="16">
        <v>0</v>
      </c>
      <c r="V62" s="15">
        <f t="shared" si="13"/>
        <v>2.0806261156022487</v>
      </c>
      <c r="W62" s="15">
        <f t="shared" si="14"/>
        <v>4.1612522312044975</v>
      </c>
      <c r="X62" s="15">
        <f t="shared" si="15"/>
        <v>6.2418783468067467</v>
      </c>
      <c r="Y62" s="6"/>
      <c r="Z62"/>
      <c r="AA62" s="67"/>
      <c r="AB62" s="68"/>
      <c r="AC62"/>
      <c r="AD62"/>
      <c r="AE62"/>
      <c r="AF62"/>
      <c r="AI62"/>
      <c r="AJ62"/>
    </row>
    <row r="63" spans="1:36" s="18" customFormat="1" ht="16.5" customHeight="1">
      <c r="A63" s="14">
        <f>'b（手動）計算用'!E65</f>
        <v>70</v>
      </c>
      <c r="B63" s="84">
        <f t="shared" si="0"/>
        <v>0</v>
      </c>
      <c r="C63" s="84">
        <f t="shared" si="1"/>
        <v>0</v>
      </c>
      <c r="D63" s="84">
        <f t="shared" si="2"/>
        <v>0</v>
      </c>
      <c r="E63" s="84">
        <f t="shared" si="3"/>
        <v>22.775866111894416</v>
      </c>
      <c r="F63" s="84">
        <f t="shared" si="4"/>
        <v>22.775866111894416</v>
      </c>
      <c r="G63" s="15">
        <f t="shared" si="19"/>
        <v>16.464590202134559</v>
      </c>
      <c r="H63" s="15">
        <f t="shared" si="19"/>
        <v>18.568348838721178</v>
      </c>
      <c r="I63" s="15">
        <f t="shared" si="19"/>
        <v>20.672107475307797</v>
      </c>
      <c r="J63" s="15">
        <f t="shared" si="18"/>
        <v>22.775866111894416</v>
      </c>
      <c r="K63" s="15">
        <f t="shared" si="18"/>
        <v>24.879624748481035</v>
      </c>
      <c r="L63" s="15">
        <f t="shared" si="18"/>
        <v>26.983383385067654</v>
      </c>
      <c r="M63" s="15">
        <f t="shared" si="18"/>
        <v>29.087142021654273</v>
      </c>
      <c r="N63" s="15">
        <f t="shared" si="16"/>
        <v>24.963775093944498</v>
      </c>
      <c r="O63" s="84">
        <f t="shared" si="7"/>
        <v>0</v>
      </c>
      <c r="P63" s="84">
        <f t="shared" si="8"/>
        <v>3.1556379548799294</v>
      </c>
      <c r="Q63" s="84">
        <f t="shared" si="9"/>
        <v>3.1556379548799294</v>
      </c>
      <c r="R63" s="15">
        <f t="shared" si="10"/>
        <v>-6.3112759097598587</v>
      </c>
      <c r="S63" s="15">
        <f t="shared" si="11"/>
        <v>-4.2075172731732389</v>
      </c>
      <c r="T63" s="15">
        <f t="shared" si="12"/>
        <v>-2.1037586365866194</v>
      </c>
      <c r="U63" s="16">
        <v>0</v>
      </c>
      <c r="V63" s="15">
        <f t="shared" si="13"/>
        <v>2.1037586365866194</v>
      </c>
      <c r="W63" s="15">
        <f t="shared" si="14"/>
        <v>4.2075172731732389</v>
      </c>
      <c r="X63" s="15">
        <f t="shared" si="15"/>
        <v>6.3112759097598587</v>
      </c>
      <c r="Y63" s="6"/>
      <c r="Z63"/>
      <c r="AA63" s="67"/>
      <c r="AB63" s="68"/>
      <c r="AC63"/>
      <c r="AD63"/>
      <c r="AE63"/>
      <c r="AF63"/>
      <c r="AI63"/>
      <c r="AJ63"/>
    </row>
    <row r="64" spans="1:36" s="18" customFormat="1" ht="16.5" customHeight="1">
      <c r="A64" s="14">
        <f>'b（手動）計算用'!E66</f>
        <v>71</v>
      </c>
      <c r="B64" s="84">
        <f t="shared" si="0"/>
        <v>0</v>
      </c>
      <c r="C64" s="84">
        <f t="shared" si="1"/>
        <v>0</v>
      </c>
      <c r="D64" s="84">
        <f t="shared" si="2"/>
        <v>0</v>
      </c>
      <c r="E64" s="84">
        <f t="shared" si="3"/>
        <v>22.923195944544052</v>
      </c>
      <c r="F64" s="84">
        <f t="shared" si="4"/>
        <v>22.923195944544052</v>
      </c>
      <c r="G64" s="15">
        <f t="shared" si="19"/>
        <v>16.543076423599594</v>
      </c>
      <c r="H64" s="15">
        <f t="shared" si="19"/>
        <v>18.669782930581079</v>
      </c>
      <c r="I64" s="15">
        <f t="shared" si="19"/>
        <v>20.796489437562567</v>
      </c>
      <c r="J64" s="15">
        <f t="shared" si="18"/>
        <v>22.923195944544052</v>
      </c>
      <c r="K64" s="15">
        <f t="shared" si="18"/>
        <v>25.049902451525536</v>
      </c>
      <c r="L64" s="15">
        <f t="shared" si="18"/>
        <v>27.176608958507025</v>
      </c>
      <c r="M64" s="15">
        <f t="shared" si="18"/>
        <v>29.30331546548851</v>
      </c>
      <c r="N64" s="15">
        <f t="shared" si="16"/>
        <v>25.134970711804797</v>
      </c>
      <c r="O64" s="84">
        <f t="shared" si="7"/>
        <v>0</v>
      </c>
      <c r="P64" s="84">
        <f t="shared" si="8"/>
        <v>3.1900597604722294</v>
      </c>
      <c r="Q64" s="84">
        <f t="shared" si="9"/>
        <v>3.1900597604722294</v>
      </c>
      <c r="R64" s="15">
        <f t="shared" si="10"/>
        <v>-6.3801195209444588</v>
      </c>
      <c r="S64" s="15">
        <f t="shared" si="11"/>
        <v>-4.2534130139629722</v>
      </c>
      <c r="T64" s="15">
        <f t="shared" si="12"/>
        <v>-2.1267065069814861</v>
      </c>
      <c r="U64" s="16">
        <v>0</v>
      </c>
      <c r="V64" s="15">
        <f t="shared" si="13"/>
        <v>2.1267065069814861</v>
      </c>
      <c r="W64" s="15">
        <f t="shared" si="14"/>
        <v>4.2534130139629722</v>
      </c>
      <c r="X64" s="15">
        <f t="shared" si="15"/>
        <v>6.3801195209444588</v>
      </c>
      <c r="Y64" s="6"/>
      <c r="Z64"/>
      <c r="AA64" s="67"/>
      <c r="AB64" s="68"/>
      <c r="AC64"/>
      <c r="AD64"/>
      <c r="AE64"/>
      <c r="AF64"/>
      <c r="AI64"/>
      <c r="AJ64"/>
    </row>
    <row r="65" spans="1:36" s="18" customFormat="1" ht="16.5" customHeight="1">
      <c r="A65" s="14">
        <f>'b（手動）計算用'!E67</f>
        <v>72</v>
      </c>
      <c r="B65" s="84">
        <f t="shared" si="0"/>
        <v>0</v>
      </c>
      <c r="C65" s="84">
        <f t="shared" si="1"/>
        <v>0</v>
      </c>
      <c r="D65" s="84">
        <f t="shared" si="2"/>
        <v>0</v>
      </c>
      <c r="E65" s="84">
        <f t="shared" si="3"/>
        <v>23.067777512560035</v>
      </c>
      <c r="F65" s="84">
        <f t="shared" si="4"/>
        <v>23.067777512560035</v>
      </c>
      <c r="G65" s="15">
        <f t="shared" si="19"/>
        <v>16.619392162662621</v>
      </c>
      <c r="H65" s="15">
        <f t="shared" si="19"/>
        <v>18.768853945961759</v>
      </c>
      <c r="I65" s="15">
        <f t="shared" si="19"/>
        <v>20.918315729260897</v>
      </c>
      <c r="J65" s="15">
        <f t="shared" si="18"/>
        <v>23.067777512560035</v>
      </c>
      <c r="K65" s="15">
        <f t="shared" si="18"/>
        <v>25.217239295859173</v>
      </c>
      <c r="L65" s="15">
        <f t="shared" si="18"/>
        <v>27.366701079158311</v>
      </c>
      <c r="M65" s="15">
        <f t="shared" si="18"/>
        <v>29.516162862457449</v>
      </c>
      <c r="N65" s="15">
        <f t="shared" si="16"/>
        <v>25.303217767191139</v>
      </c>
      <c r="O65" s="84">
        <f t="shared" si="7"/>
        <v>0</v>
      </c>
      <c r="P65" s="84">
        <f t="shared" si="8"/>
        <v>3.2241926749487071</v>
      </c>
      <c r="Q65" s="84">
        <f t="shared" si="9"/>
        <v>3.2241926749487071</v>
      </c>
      <c r="R65" s="15">
        <f t="shared" si="10"/>
        <v>-6.4483853498974142</v>
      </c>
      <c r="S65" s="15">
        <f t="shared" si="11"/>
        <v>-4.2989235665982761</v>
      </c>
      <c r="T65" s="15">
        <f t="shared" si="12"/>
        <v>-2.1494617832991381</v>
      </c>
      <c r="U65" s="16">
        <v>0</v>
      </c>
      <c r="V65" s="15">
        <f t="shared" si="13"/>
        <v>2.1494617832991381</v>
      </c>
      <c r="W65" s="15">
        <f t="shared" si="14"/>
        <v>4.2989235665982761</v>
      </c>
      <c r="X65" s="15">
        <f t="shared" si="15"/>
        <v>6.4483853498974142</v>
      </c>
      <c r="Y65" s="6"/>
      <c r="Z65"/>
      <c r="AA65" s="67"/>
      <c r="AB65" s="68"/>
      <c r="AC65"/>
      <c r="AD65"/>
      <c r="AE65"/>
      <c r="AF65"/>
      <c r="AI65"/>
      <c r="AJ65"/>
    </row>
    <row r="66" spans="1:36" s="18" customFormat="1" ht="16.5" customHeight="1">
      <c r="A66" s="14">
        <f>'b（手動）計算用'!E68</f>
        <v>73</v>
      </c>
      <c r="B66" s="84">
        <f t="shared" si="0"/>
        <v>0</v>
      </c>
      <c r="C66" s="84">
        <f t="shared" si="1"/>
        <v>0</v>
      </c>
      <c r="D66" s="84">
        <f t="shared" si="2"/>
        <v>0</v>
      </c>
      <c r="E66" s="84">
        <f t="shared" si="3"/>
        <v>23.209662081584639</v>
      </c>
      <c r="F66" s="84">
        <f t="shared" si="4"/>
        <v>23.209662081584639</v>
      </c>
      <c r="G66" s="15">
        <f t="shared" si="19"/>
        <v>16.693611604464941</v>
      </c>
      <c r="H66" s="15">
        <f t="shared" si="19"/>
        <v>18.865628430171505</v>
      </c>
      <c r="I66" s="15">
        <f t="shared" si="19"/>
        <v>21.037645255878072</v>
      </c>
      <c r="J66" s="15">
        <f t="shared" si="18"/>
        <v>23.209662081584639</v>
      </c>
      <c r="K66" s="15">
        <f t="shared" si="18"/>
        <v>25.381678907291207</v>
      </c>
      <c r="L66" s="15">
        <f t="shared" si="18"/>
        <v>27.553695732997774</v>
      </c>
      <c r="M66" s="15">
        <f t="shared" si="18"/>
        <v>29.725712558704338</v>
      </c>
      <c r="N66" s="15">
        <f t="shared" si="16"/>
        <v>25.468559580319468</v>
      </c>
      <c r="O66" s="84">
        <f t="shared" si="7"/>
        <v>0</v>
      </c>
      <c r="P66" s="84">
        <f t="shared" si="8"/>
        <v>3.25802523855985</v>
      </c>
      <c r="Q66" s="84">
        <f t="shared" si="9"/>
        <v>3.25802523855985</v>
      </c>
      <c r="R66" s="15">
        <f t="shared" si="10"/>
        <v>-6.5160504771197001</v>
      </c>
      <c r="S66" s="15">
        <f t="shared" si="11"/>
        <v>-4.3440336514131337</v>
      </c>
      <c r="T66" s="15">
        <f t="shared" si="12"/>
        <v>-2.1720168257065668</v>
      </c>
      <c r="U66" s="16">
        <v>0</v>
      </c>
      <c r="V66" s="15">
        <f t="shared" si="13"/>
        <v>2.1720168257065668</v>
      </c>
      <c r="W66" s="15">
        <f t="shared" si="14"/>
        <v>4.3440336514131337</v>
      </c>
      <c r="X66" s="15">
        <f t="shared" si="15"/>
        <v>6.5160504771197001</v>
      </c>
      <c r="Y66" s="6"/>
      <c r="Z66"/>
      <c r="AA66" s="67"/>
      <c r="AB66" s="68"/>
      <c r="AC66"/>
      <c r="AD66"/>
      <c r="AE66"/>
      <c r="AF66"/>
      <c r="AI66"/>
      <c r="AJ66"/>
    </row>
    <row r="67" spans="1:36" s="18" customFormat="1" ht="16.5" customHeight="1">
      <c r="A67" s="14">
        <f>'b（手動）計算用'!E69</f>
        <v>74</v>
      </c>
      <c r="B67" s="84">
        <f t="shared" ref="B67:B113" si="20">$AB$9*(1+ ($AB$11-1)*EXP(-$AB$12*(A67-$AB$10)) )^(1/(1-$AB$11))</f>
        <v>0</v>
      </c>
      <c r="C67" s="84">
        <f t="shared" ref="C67:C113" si="21">$AB$21/(1+ EXP(-$AB$23*(A67-$AB$22)) )</f>
        <v>0</v>
      </c>
      <c r="D67" s="84">
        <f t="shared" ref="D67:D113" si="22">$AB$32*EXP(-EXP(-$AB$34*(A67-$AB$33)) )</f>
        <v>0</v>
      </c>
      <c r="E67" s="84">
        <f t="shared" ref="E67:E113" si="23">$AB$43*(1-EXP(-$AB$45*(A67-$AB$44)))</f>
        <v>23.348899960959915</v>
      </c>
      <c r="F67" s="84">
        <f t="shared" ref="F67:F113" si="24">IF($AA$2=1,B67,IF($AA$2=2,C67,IF($AA$2=3,D67,E67)))</f>
        <v>23.348899960959915</v>
      </c>
      <c r="G67" s="15">
        <f t="shared" si="19"/>
        <v>16.765807043502484</v>
      </c>
      <c r="H67" s="15">
        <f t="shared" si="19"/>
        <v>18.96017134932163</v>
      </c>
      <c r="I67" s="15">
        <f t="shared" si="19"/>
        <v>21.154535655140773</v>
      </c>
      <c r="J67" s="15">
        <f t="shared" si="18"/>
        <v>23.348899960959915</v>
      </c>
      <c r="K67" s="15">
        <f t="shared" si="18"/>
        <v>25.543264266779058</v>
      </c>
      <c r="L67" s="15">
        <f t="shared" si="18"/>
        <v>27.737628572598201</v>
      </c>
      <c r="M67" s="15">
        <f t="shared" si="18"/>
        <v>29.931992878417347</v>
      </c>
      <c r="N67" s="15">
        <f t="shared" si="16"/>
        <v>25.631038839011826</v>
      </c>
      <c r="O67" s="84">
        <f t="shared" si="7"/>
        <v>0</v>
      </c>
      <c r="P67" s="84">
        <f t="shared" si="8"/>
        <v>3.2915464587287149</v>
      </c>
      <c r="Q67" s="84">
        <f t="shared" si="9"/>
        <v>3.2915464587287149</v>
      </c>
      <c r="R67" s="15">
        <f t="shared" si="10"/>
        <v>-6.5830929174574297</v>
      </c>
      <c r="S67" s="15">
        <f t="shared" si="11"/>
        <v>-4.3887286116382862</v>
      </c>
      <c r="T67" s="15">
        <f t="shared" si="12"/>
        <v>-2.1943643058191431</v>
      </c>
      <c r="U67" s="16">
        <v>0</v>
      </c>
      <c r="V67" s="15">
        <f t="shared" si="13"/>
        <v>2.1943643058191431</v>
      </c>
      <c r="W67" s="15">
        <f t="shared" si="14"/>
        <v>4.3887286116382862</v>
      </c>
      <c r="X67" s="15">
        <f t="shared" si="15"/>
        <v>6.5830929174574297</v>
      </c>
      <c r="Y67" s="6"/>
      <c r="Z67"/>
      <c r="AA67" s="67"/>
      <c r="AB67" s="68"/>
      <c r="AC67"/>
      <c r="AD67"/>
      <c r="AE67"/>
      <c r="AF67"/>
      <c r="AI67"/>
      <c r="AJ67"/>
    </row>
    <row r="68" spans="1:36" s="18" customFormat="1" ht="16.5" customHeight="1">
      <c r="A68" s="14">
        <f>'b（手動）計算用'!E70</f>
        <v>75</v>
      </c>
      <c r="B68" s="84">
        <f t="shared" si="20"/>
        <v>0</v>
      </c>
      <c r="C68" s="84">
        <f t="shared" si="21"/>
        <v>0</v>
      </c>
      <c r="D68" s="84">
        <f t="shared" si="22"/>
        <v>0</v>
      </c>
      <c r="E68" s="84">
        <f t="shared" si="23"/>
        <v>23.48554052156635</v>
      </c>
      <c r="F68" s="84">
        <f t="shared" si="24"/>
        <v>23.48554052156635</v>
      </c>
      <c r="G68" s="15">
        <f t="shared" si="19"/>
        <v>16.836048880994198</v>
      </c>
      <c r="H68" s="15">
        <f t="shared" si="19"/>
        <v>19.052546094518249</v>
      </c>
      <c r="I68" s="15">
        <f t="shared" si="19"/>
        <v>21.269043308042299</v>
      </c>
      <c r="J68" s="15">
        <f t="shared" si="18"/>
        <v>23.48554052156635</v>
      </c>
      <c r="K68" s="15">
        <f t="shared" si="18"/>
        <v>25.7020377350904</v>
      </c>
      <c r="L68" s="15">
        <f t="shared" si="18"/>
        <v>27.91853494861445</v>
      </c>
      <c r="M68" s="15">
        <f t="shared" si="18"/>
        <v>30.135032162138501</v>
      </c>
      <c r="N68" s="15">
        <f t="shared" si="16"/>
        <v>25.790697623631363</v>
      </c>
      <c r="O68" s="84">
        <f t="shared" ref="O68:O113" si="25">$AF$9*A68^$AF$10</f>
        <v>0</v>
      </c>
      <c r="P68" s="84">
        <f t="shared" ref="P68:P113" si="26">$AF$19/(1+ EXP(-$AF$21*(A68-$AF$20)) )</f>
        <v>3.3247458202860765</v>
      </c>
      <c r="Q68" s="84">
        <f t="shared" ref="Q68:Q113" si="27">IF($AE$2=1,O68,P68)</f>
        <v>3.3247458202860765</v>
      </c>
      <c r="R68" s="15">
        <f t="shared" ref="R68:R115" si="28">-$Q68*2</f>
        <v>-6.6494916405721529</v>
      </c>
      <c r="S68" s="15">
        <f t="shared" ref="S68:S115" si="29">-$Q68*4/3</f>
        <v>-4.4329944270481016</v>
      </c>
      <c r="T68" s="15">
        <f t="shared" ref="T68:T115" si="30">-$Q68*2/3</f>
        <v>-2.2164972135240508</v>
      </c>
      <c r="U68" s="16">
        <v>0</v>
      </c>
      <c r="V68" s="15">
        <f t="shared" ref="V68:V115" si="31">$Q68*2/3</f>
        <v>2.2164972135240508</v>
      </c>
      <c r="W68" s="15">
        <f t="shared" ref="W68:W115" si="32">$Q68*4/3</f>
        <v>4.4329944270481016</v>
      </c>
      <c r="X68" s="15">
        <f t="shared" ref="X68:X115" si="33">$Q68*2</f>
        <v>6.6494916405721529</v>
      </c>
      <c r="Y68" s="6"/>
      <c r="Z68"/>
      <c r="AA68" s="67"/>
      <c r="AB68" s="68"/>
      <c r="AC68"/>
      <c r="AD68"/>
      <c r="AE68"/>
      <c r="AF68"/>
      <c r="AI68"/>
      <c r="AJ68"/>
    </row>
    <row r="69" spans="1:36" s="18" customFormat="1" ht="16.5" customHeight="1">
      <c r="A69" s="14">
        <f>'b（手動）計算用'!E71</f>
        <v>76</v>
      </c>
      <c r="B69" s="84">
        <f t="shared" si="20"/>
        <v>0</v>
      </c>
      <c r="C69" s="84">
        <f t="shared" si="21"/>
        <v>0</v>
      </c>
      <c r="D69" s="84">
        <f t="shared" si="22"/>
        <v>0</v>
      </c>
      <c r="E69" s="84">
        <f t="shared" si="23"/>
        <v>23.619632213328757</v>
      </c>
      <c r="F69" s="84">
        <f t="shared" si="24"/>
        <v>23.619632213328757</v>
      </c>
      <c r="G69" s="15">
        <f t="shared" si="19"/>
        <v>16.904405624828989</v>
      </c>
      <c r="H69" s="15">
        <f t="shared" si="19"/>
        <v>19.142814487662246</v>
      </c>
      <c r="I69" s="15">
        <f t="shared" si="19"/>
        <v>21.3812233504955</v>
      </c>
      <c r="J69" s="15">
        <f t="shared" si="18"/>
        <v>23.619632213328757</v>
      </c>
      <c r="K69" s="15">
        <f t="shared" si="18"/>
        <v>25.858041076162014</v>
      </c>
      <c r="L69" s="15">
        <f t="shared" si="18"/>
        <v>28.096449938995267</v>
      </c>
      <c r="M69" s="15">
        <f t="shared" si="18"/>
        <v>30.334858801828524</v>
      </c>
      <c r="N69" s="15">
        <f t="shared" si="16"/>
        <v>25.947577430675342</v>
      </c>
      <c r="O69" s="84">
        <f t="shared" si="25"/>
        <v>0</v>
      </c>
      <c r="P69" s="84">
        <f t="shared" si="26"/>
        <v>3.3576132942498838</v>
      </c>
      <c r="Q69" s="84">
        <f t="shared" si="27"/>
        <v>3.3576132942498838</v>
      </c>
      <c r="R69" s="15">
        <f t="shared" si="28"/>
        <v>-6.7152265884997675</v>
      </c>
      <c r="S69" s="15">
        <f t="shared" si="29"/>
        <v>-4.4768177256665114</v>
      </c>
      <c r="T69" s="15">
        <f t="shared" si="30"/>
        <v>-2.2384088628332557</v>
      </c>
      <c r="U69" s="16">
        <v>0</v>
      </c>
      <c r="V69" s="15">
        <f t="shared" si="31"/>
        <v>2.2384088628332557</v>
      </c>
      <c r="W69" s="15">
        <f t="shared" si="32"/>
        <v>4.4768177256665114</v>
      </c>
      <c r="X69" s="15">
        <f t="shared" si="33"/>
        <v>6.7152265884997675</v>
      </c>
      <c r="Y69" s="6"/>
      <c r="Z69"/>
      <c r="AA69" s="67"/>
      <c r="AB69" s="68"/>
      <c r="AC69"/>
      <c r="AD69"/>
      <c r="AE69"/>
      <c r="AF69"/>
      <c r="AI69"/>
      <c r="AJ69"/>
    </row>
    <row r="70" spans="1:36" s="18" customFormat="1" ht="16.5" customHeight="1">
      <c r="A70" s="14">
        <f>'b（手動）計算用'!E72</f>
        <v>77</v>
      </c>
      <c r="B70" s="84">
        <f t="shared" si="20"/>
        <v>0</v>
      </c>
      <c r="C70" s="84">
        <f t="shared" si="21"/>
        <v>0</v>
      </c>
      <c r="D70" s="84">
        <f t="shared" si="22"/>
        <v>0</v>
      </c>
      <c r="E70" s="84">
        <f t="shared" si="23"/>
        <v>23.75122258239562</v>
      </c>
      <c r="F70" s="84">
        <f t="shared" si="24"/>
        <v>23.75122258239562</v>
      </c>
      <c r="G70" s="15">
        <f t="shared" si="19"/>
        <v>16.970943892084179</v>
      </c>
      <c r="H70" s="15">
        <f t="shared" si="19"/>
        <v>19.231036788854659</v>
      </c>
      <c r="I70" s="15">
        <f t="shared" si="19"/>
        <v>21.49112968562514</v>
      </c>
      <c r="J70" s="15">
        <f t="shared" si="18"/>
        <v>23.75122258239562</v>
      </c>
      <c r="K70" s="15">
        <f t="shared" si="18"/>
        <v>26.0113154791661</v>
      </c>
      <c r="L70" s="15">
        <f t="shared" si="18"/>
        <v>28.271408375936581</v>
      </c>
      <c r="M70" s="15">
        <f t="shared" si="18"/>
        <v>30.531501272707061</v>
      </c>
      <c r="N70" s="15">
        <f t="shared" si="16"/>
        <v>26.101719195036921</v>
      </c>
      <c r="O70" s="84">
        <f t="shared" si="25"/>
        <v>0</v>
      </c>
      <c r="P70" s="84">
        <f t="shared" si="26"/>
        <v>3.3901393451557209</v>
      </c>
      <c r="Q70" s="84">
        <f t="shared" si="27"/>
        <v>3.3901393451557209</v>
      </c>
      <c r="R70" s="15">
        <f t="shared" si="28"/>
        <v>-6.7802786903114418</v>
      </c>
      <c r="S70" s="15">
        <f t="shared" si="29"/>
        <v>-4.5201857935409615</v>
      </c>
      <c r="T70" s="15">
        <f t="shared" si="30"/>
        <v>-2.2600928967704808</v>
      </c>
      <c r="U70" s="16">
        <v>0</v>
      </c>
      <c r="V70" s="15">
        <f t="shared" si="31"/>
        <v>2.2600928967704808</v>
      </c>
      <c r="W70" s="15">
        <f t="shared" si="32"/>
        <v>4.5201857935409615</v>
      </c>
      <c r="X70" s="15">
        <f t="shared" si="33"/>
        <v>6.7802786903114418</v>
      </c>
      <c r="Y70" s="6"/>
      <c r="Z70"/>
      <c r="AA70" s="67"/>
      <c r="AB70" s="68"/>
      <c r="AC70"/>
      <c r="AD70"/>
      <c r="AE70"/>
      <c r="AF70"/>
      <c r="AI70"/>
      <c r="AJ70"/>
    </row>
    <row r="71" spans="1:36" s="18" customFormat="1" ht="16.5" customHeight="1">
      <c r="A71" s="14">
        <f>'b（手動）計算用'!E73</f>
        <v>78</v>
      </c>
      <c r="B71" s="84">
        <f t="shared" si="20"/>
        <v>0</v>
      </c>
      <c r="C71" s="84">
        <f t="shared" si="21"/>
        <v>0</v>
      </c>
      <c r="D71" s="84">
        <f t="shared" si="22"/>
        <v>0</v>
      </c>
      <c r="E71" s="84">
        <f t="shared" si="23"/>
        <v>23.880358287997989</v>
      </c>
      <c r="F71" s="84">
        <f t="shared" si="24"/>
        <v>23.880358287997989</v>
      </c>
      <c r="G71" s="15">
        <f t="shared" si="19"/>
        <v>17.035728414094645</v>
      </c>
      <c r="H71" s="15">
        <f t="shared" si="19"/>
        <v>19.317271705395761</v>
      </c>
      <c r="I71" s="15">
        <f t="shared" si="19"/>
        <v>21.598814996696873</v>
      </c>
      <c r="J71" s="15">
        <f t="shared" si="18"/>
        <v>23.880358287997989</v>
      </c>
      <c r="K71" s="15">
        <f t="shared" si="18"/>
        <v>26.161901579299105</v>
      </c>
      <c r="L71" s="15">
        <f t="shared" si="18"/>
        <v>28.443444870600217</v>
      </c>
      <c r="M71" s="15">
        <f t="shared" si="18"/>
        <v>30.724988161901333</v>
      </c>
      <c r="N71" s="15">
        <f t="shared" si="16"/>
        <v>26.253163310951148</v>
      </c>
      <c r="O71" s="84">
        <f t="shared" si="25"/>
        <v>0</v>
      </c>
      <c r="P71" s="84">
        <f t="shared" si="26"/>
        <v>3.4223149369516719</v>
      </c>
      <c r="Q71" s="84">
        <f t="shared" si="27"/>
        <v>3.4223149369516719</v>
      </c>
      <c r="R71" s="15">
        <f t="shared" si="28"/>
        <v>-6.8446298739033438</v>
      </c>
      <c r="S71" s="15">
        <f t="shared" si="29"/>
        <v>-4.5630865826022289</v>
      </c>
      <c r="T71" s="15">
        <f t="shared" si="30"/>
        <v>-2.2815432913011144</v>
      </c>
      <c r="U71" s="16">
        <v>0</v>
      </c>
      <c r="V71" s="15">
        <f t="shared" si="31"/>
        <v>2.2815432913011144</v>
      </c>
      <c r="W71" s="15">
        <f t="shared" si="32"/>
        <v>4.5630865826022289</v>
      </c>
      <c r="X71" s="15">
        <f t="shared" si="33"/>
        <v>6.8446298739033438</v>
      </c>
      <c r="Y71" s="6"/>
      <c r="Z71"/>
      <c r="AA71" s="67"/>
      <c r="AB71" s="68"/>
      <c r="AC71"/>
      <c r="AD71"/>
      <c r="AE71"/>
      <c r="AF71"/>
      <c r="AI71"/>
      <c r="AJ71"/>
    </row>
    <row r="72" spans="1:36" s="18" customFormat="1" ht="16.5" customHeight="1">
      <c r="A72" s="14">
        <f>'b（手動）計算用'!E74</f>
        <v>79</v>
      </c>
      <c r="B72" s="84">
        <f t="shared" si="20"/>
        <v>0</v>
      </c>
      <c r="C72" s="84">
        <f t="shared" si="21"/>
        <v>0</v>
      </c>
      <c r="D72" s="84">
        <f t="shared" si="22"/>
        <v>0</v>
      </c>
      <c r="E72" s="84">
        <f t="shared" si="23"/>
        <v>24.007085118993867</v>
      </c>
      <c r="F72" s="84">
        <f t="shared" si="24"/>
        <v>24.007085118993867</v>
      </c>
      <c r="G72" s="15">
        <f t="shared" si="19"/>
        <v>17.098822044039093</v>
      </c>
      <c r="H72" s="15">
        <f t="shared" si="19"/>
        <v>19.40157640235735</v>
      </c>
      <c r="I72" s="15">
        <f t="shared" si="19"/>
        <v>21.70433076067561</v>
      </c>
      <c r="J72" s="15">
        <f t="shared" si="18"/>
        <v>24.007085118993867</v>
      </c>
      <c r="K72" s="15">
        <f t="shared" si="18"/>
        <v>26.309839477312124</v>
      </c>
      <c r="L72" s="15">
        <f t="shared" si="18"/>
        <v>28.612593835630385</v>
      </c>
      <c r="M72" s="15">
        <f t="shared" si="18"/>
        <v>30.915348193948642</v>
      </c>
      <c r="N72" s="15">
        <f t="shared" si="16"/>
        <v>26.401949651644856</v>
      </c>
      <c r="O72" s="84">
        <f t="shared" si="25"/>
        <v>0</v>
      </c>
      <c r="P72" s="84">
        <f t="shared" si="26"/>
        <v>3.4541315374773873</v>
      </c>
      <c r="Q72" s="84">
        <f t="shared" si="27"/>
        <v>3.4541315374773873</v>
      </c>
      <c r="R72" s="15">
        <f t="shared" si="28"/>
        <v>-6.9082630749547747</v>
      </c>
      <c r="S72" s="15">
        <f t="shared" si="29"/>
        <v>-4.6055087166365167</v>
      </c>
      <c r="T72" s="15">
        <f t="shared" si="30"/>
        <v>-2.3027543583182584</v>
      </c>
      <c r="U72" s="16">
        <v>0</v>
      </c>
      <c r="V72" s="15">
        <f t="shared" si="31"/>
        <v>2.3027543583182584</v>
      </c>
      <c r="W72" s="15">
        <f t="shared" si="32"/>
        <v>4.6055087166365167</v>
      </c>
      <c r="X72" s="15">
        <f t="shared" si="33"/>
        <v>6.9082630749547747</v>
      </c>
      <c r="Y72" s="6"/>
      <c r="Z72"/>
      <c r="AA72" s="67"/>
      <c r="AB72" s="68"/>
      <c r="AC72"/>
      <c r="AD72"/>
      <c r="AE72"/>
      <c r="AF72"/>
      <c r="AI72"/>
      <c r="AJ72"/>
    </row>
    <row r="73" spans="1:36" s="18" customFormat="1" ht="16.5" customHeight="1">
      <c r="A73" s="14">
        <f>'b（手動）計算用'!E75</f>
        <v>80</v>
      </c>
      <c r="B73" s="84">
        <f t="shared" si="20"/>
        <v>0</v>
      </c>
      <c r="C73" s="84">
        <f t="shared" si="21"/>
        <v>0</v>
      </c>
      <c r="D73" s="84">
        <f t="shared" si="22"/>
        <v>0</v>
      </c>
      <c r="E73" s="84">
        <f t="shared" si="23"/>
        <v>24.131448010103998</v>
      </c>
      <c r="F73" s="84">
        <f t="shared" si="24"/>
        <v>24.131448010103998</v>
      </c>
      <c r="G73" s="15">
        <f t="shared" si="19"/>
        <v>17.160285766997561</v>
      </c>
      <c r="H73" s="15">
        <f t="shared" si="19"/>
        <v>19.484006514699708</v>
      </c>
      <c r="I73" s="15">
        <f t="shared" si="19"/>
        <v>21.807727262401851</v>
      </c>
      <c r="J73" s="15">
        <f t="shared" si="18"/>
        <v>24.131448010103998</v>
      </c>
      <c r="K73" s="15">
        <f t="shared" si="18"/>
        <v>26.455168757806145</v>
      </c>
      <c r="L73" s="15">
        <f t="shared" si="18"/>
        <v>28.778889505508289</v>
      </c>
      <c r="M73" s="15">
        <f t="shared" si="18"/>
        <v>31.102610253210436</v>
      </c>
      <c r="N73" s="15">
        <f t="shared" ref="N73:N113" si="34">J73-(($AA$1-2)*W73)</f>
        <v>26.548117587714231</v>
      </c>
      <c r="O73" s="84">
        <f t="shared" si="25"/>
        <v>0</v>
      </c>
      <c r="P73" s="84">
        <f t="shared" si="26"/>
        <v>3.4855811215532184</v>
      </c>
      <c r="Q73" s="84">
        <f t="shared" si="27"/>
        <v>3.4855811215532184</v>
      </c>
      <c r="R73" s="15">
        <f t="shared" si="28"/>
        <v>-6.9711622431064368</v>
      </c>
      <c r="S73" s="15">
        <f t="shared" si="29"/>
        <v>-4.6474414954042915</v>
      </c>
      <c r="T73" s="15">
        <f t="shared" si="30"/>
        <v>-2.3237207477021458</v>
      </c>
      <c r="U73" s="16">
        <v>0</v>
      </c>
      <c r="V73" s="15">
        <f t="shared" si="31"/>
        <v>2.3237207477021458</v>
      </c>
      <c r="W73" s="15">
        <f t="shared" si="32"/>
        <v>4.6474414954042915</v>
      </c>
      <c r="X73" s="15">
        <f t="shared" si="33"/>
        <v>6.9711622431064368</v>
      </c>
      <c r="Y73" s="6"/>
      <c r="Z73"/>
      <c r="AA73" s="67"/>
      <c r="AB73" s="68"/>
      <c r="AC73"/>
      <c r="AD73"/>
      <c r="AE73"/>
      <c r="AF73"/>
      <c r="AI73"/>
      <c r="AJ73"/>
    </row>
    <row r="74" spans="1:36" s="18" customFormat="1" ht="16.5" customHeight="1">
      <c r="A74" s="14">
        <f>'b（手動）計算用'!E76</f>
        <v>81</v>
      </c>
      <c r="B74" s="84">
        <f t="shared" si="20"/>
        <v>0</v>
      </c>
      <c r="C74" s="84">
        <f t="shared" si="21"/>
        <v>0</v>
      </c>
      <c r="D74" s="84">
        <f t="shared" si="22"/>
        <v>0</v>
      </c>
      <c r="E74" s="84">
        <f t="shared" si="23"/>
        <v>24.253491057844805</v>
      </c>
      <c r="F74" s="84">
        <f t="shared" si="24"/>
        <v>24.253491057844805</v>
      </c>
      <c r="G74" s="15">
        <f t="shared" si="19"/>
        <v>17.220178712422971</v>
      </c>
      <c r="H74" s="15">
        <f t="shared" si="19"/>
        <v>19.564616160896918</v>
      </c>
      <c r="I74" s="15">
        <f t="shared" si="19"/>
        <v>21.909053609370861</v>
      </c>
      <c r="J74" s="15">
        <f t="shared" si="18"/>
        <v>24.253491057844805</v>
      </c>
      <c r="K74" s="15">
        <f t="shared" si="18"/>
        <v>26.597928506318748</v>
      </c>
      <c r="L74" s="15">
        <f t="shared" si="18"/>
        <v>28.942365954792692</v>
      </c>
      <c r="M74" s="15">
        <f t="shared" si="18"/>
        <v>31.286803403266639</v>
      </c>
      <c r="N74" s="15">
        <f t="shared" si="34"/>
        <v>26.691706004257707</v>
      </c>
      <c r="O74" s="84">
        <f t="shared" si="25"/>
        <v>0</v>
      </c>
      <c r="P74" s="84">
        <f t="shared" si="26"/>
        <v>3.5166561727109165</v>
      </c>
      <c r="Q74" s="84">
        <f t="shared" si="27"/>
        <v>3.5166561727109165</v>
      </c>
      <c r="R74" s="15">
        <f t="shared" si="28"/>
        <v>-7.0333123454218329</v>
      </c>
      <c r="S74" s="15">
        <f t="shared" si="29"/>
        <v>-4.6888748969478886</v>
      </c>
      <c r="T74" s="15">
        <f t="shared" si="30"/>
        <v>-2.3444374484739443</v>
      </c>
      <c r="U74" s="16">
        <v>0</v>
      </c>
      <c r="V74" s="15">
        <f t="shared" si="31"/>
        <v>2.3444374484739443</v>
      </c>
      <c r="W74" s="15">
        <f t="shared" si="32"/>
        <v>4.6888748969478886</v>
      </c>
      <c r="X74" s="15">
        <f t="shared" si="33"/>
        <v>7.0333123454218329</v>
      </c>
      <c r="Y74" s="6"/>
      <c r="Z74"/>
      <c r="AA74" s="67"/>
      <c r="AB74" s="68"/>
      <c r="AC74"/>
      <c r="AD74"/>
      <c r="AE74"/>
      <c r="AF74"/>
      <c r="AI74"/>
      <c r="AJ74"/>
    </row>
    <row r="75" spans="1:36" s="18" customFormat="1" ht="16.5" customHeight="1">
      <c r="A75" s="14">
        <f>'b（手動）計算用'!E77</f>
        <v>82</v>
      </c>
      <c r="B75" s="84">
        <f t="shared" si="20"/>
        <v>0</v>
      </c>
      <c r="C75" s="84">
        <f t="shared" si="21"/>
        <v>0</v>
      </c>
      <c r="D75" s="84">
        <f t="shared" si="22"/>
        <v>0</v>
      </c>
      <c r="E75" s="84">
        <f t="shared" si="23"/>
        <v>24.373257536164083</v>
      </c>
      <c r="F75" s="84">
        <f t="shared" si="24"/>
        <v>24.373257536164083</v>
      </c>
      <c r="G75" s="15">
        <f t="shared" si="19"/>
        <v>17.278558168958721</v>
      </c>
      <c r="H75" s="15">
        <f t="shared" si="19"/>
        <v>19.643457958027174</v>
      </c>
      <c r="I75" s="15">
        <f t="shared" si="19"/>
        <v>22.00835774709563</v>
      </c>
      <c r="J75" s="15">
        <f t="shared" si="18"/>
        <v>24.373257536164083</v>
      </c>
      <c r="K75" s="15">
        <f t="shared" si="18"/>
        <v>26.738157325232535</v>
      </c>
      <c r="L75" s="15">
        <f t="shared" si="18"/>
        <v>29.103057114300992</v>
      </c>
      <c r="M75" s="15">
        <f t="shared" si="18"/>
        <v>31.467956903369444</v>
      </c>
      <c r="N75" s="15">
        <f t="shared" si="34"/>
        <v>26.832753316795277</v>
      </c>
      <c r="O75" s="84">
        <f t="shared" si="25"/>
        <v>0</v>
      </c>
      <c r="P75" s="84">
        <f t="shared" si="26"/>
        <v>3.5473496836026808</v>
      </c>
      <c r="Q75" s="84">
        <f t="shared" si="27"/>
        <v>3.5473496836026808</v>
      </c>
      <c r="R75" s="15">
        <f t="shared" si="28"/>
        <v>-7.0946993672053615</v>
      </c>
      <c r="S75" s="15">
        <f t="shared" si="29"/>
        <v>-4.729799578136908</v>
      </c>
      <c r="T75" s="15">
        <f t="shared" si="30"/>
        <v>-2.364899789068454</v>
      </c>
      <c r="U75" s="16">
        <v>0</v>
      </c>
      <c r="V75" s="15">
        <f t="shared" si="31"/>
        <v>2.364899789068454</v>
      </c>
      <c r="W75" s="15">
        <f t="shared" si="32"/>
        <v>4.729799578136908</v>
      </c>
      <c r="X75" s="15">
        <f t="shared" si="33"/>
        <v>7.0946993672053615</v>
      </c>
      <c r="Y75" s="6"/>
      <c r="Z75"/>
      <c r="AA75" s="67"/>
      <c r="AB75" s="68"/>
      <c r="AC75"/>
      <c r="AD75"/>
      <c r="AE75"/>
      <c r="AF75"/>
      <c r="AI75"/>
      <c r="AJ75"/>
    </row>
    <row r="76" spans="1:36" s="18" customFormat="1" ht="16.5" customHeight="1">
      <c r="A76" s="14">
        <f>'b（手動）計算用'!E78</f>
        <v>83</v>
      </c>
      <c r="B76" s="84">
        <f t="shared" si="20"/>
        <v>0</v>
      </c>
      <c r="C76" s="84">
        <f t="shared" si="21"/>
        <v>0</v>
      </c>
      <c r="D76" s="84">
        <f t="shared" si="22"/>
        <v>0</v>
      </c>
      <c r="E76" s="84">
        <f t="shared" si="23"/>
        <v>24.490789911785068</v>
      </c>
      <c r="F76" s="84">
        <f t="shared" si="24"/>
        <v>24.490789911785068</v>
      </c>
      <c r="G76" s="15">
        <f t="shared" si="19"/>
        <v>17.335479601524792</v>
      </c>
      <c r="H76" s="15">
        <f t="shared" si="19"/>
        <v>19.720583038278217</v>
      </c>
      <c r="I76" s="15">
        <f t="shared" si="19"/>
        <v>22.105686475031643</v>
      </c>
      <c r="J76" s="15">
        <f t="shared" si="18"/>
        <v>24.490789911785068</v>
      </c>
      <c r="K76" s="15">
        <f t="shared" si="18"/>
        <v>26.875893348538494</v>
      </c>
      <c r="L76" s="15">
        <f t="shared" si="18"/>
        <v>29.260996785291919</v>
      </c>
      <c r="M76" s="15">
        <f t="shared" si="18"/>
        <v>31.646100222045344</v>
      </c>
      <c r="N76" s="15">
        <f t="shared" si="34"/>
        <v>26.971297486008631</v>
      </c>
      <c r="O76" s="84">
        <f t="shared" si="25"/>
        <v>0</v>
      </c>
      <c r="P76" s="84">
        <f t="shared" si="26"/>
        <v>3.5776551551301381</v>
      </c>
      <c r="Q76" s="84">
        <f t="shared" si="27"/>
        <v>3.5776551551301381</v>
      </c>
      <c r="R76" s="15">
        <f t="shared" si="28"/>
        <v>-7.1553103102602762</v>
      </c>
      <c r="S76" s="15">
        <f t="shared" si="29"/>
        <v>-4.7702068735068508</v>
      </c>
      <c r="T76" s="15">
        <f t="shared" si="30"/>
        <v>-2.3851034367534254</v>
      </c>
      <c r="U76" s="16">
        <v>0</v>
      </c>
      <c r="V76" s="15">
        <f t="shared" si="31"/>
        <v>2.3851034367534254</v>
      </c>
      <c r="W76" s="15">
        <f t="shared" si="32"/>
        <v>4.7702068735068508</v>
      </c>
      <c r="X76" s="15">
        <f t="shared" si="33"/>
        <v>7.1553103102602762</v>
      </c>
      <c r="Y76" s="6"/>
      <c r="Z76"/>
      <c r="AA76" s="67"/>
      <c r="AB76" s="68"/>
      <c r="AC76"/>
      <c r="AD76"/>
      <c r="AE76"/>
      <c r="AF76"/>
      <c r="AI76"/>
      <c r="AJ76"/>
    </row>
    <row r="77" spans="1:36" s="18" customFormat="1" ht="16.5" customHeight="1">
      <c r="A77" s="14">
        <f>'b（手動）計算用'!E79</f>
        <v>84</v>
      </c>
      <c r="B77" s="84">
        <f t="shared" si="20"/>
        <v>0</v>
      </c>
      <c r="C77" s="84">
        <f t="shared" si="21"/>
        <v>0</v>
      </c>
      <c r="D77" s="84">
        <f t="shared" si="22"/>
        <v>0</v>
      </c>
      <c r="E77" s="84">
        <f t="shared" si="23"/>
        <v>24.606129859264254</v>
      </c>
      <c r="F77" s="84">
        <f t="shared" si="24"/>
        <v>24.606129859264254</v>
      </c>
      <c r="G77" s="15">
        <f t="shared" si="19"/>
        <v>17.390996670585807</v>
      </c>
      <c r="H77" s="15">
        <f t="shared" si="19"/>
        <v>19.796041066811956</v>
      </c>
      <c r="I77" s="15">
        <f t="shared" si="19"/>
        <v>22.201085463038105</v>
      </c>
      <c r="J77" s="15">
        <f t="shared" si="18"/>
        <v>24.606129859264254</v>
      </c>
      <c r="K77" s="15">
        <f t="shared" si="18"/>
        <v>27.011174255490403</v>
      </c>
      <c r="L77" s="15">
        <f t="shared" si="18"/>
        <v>29.416218651716552</v>
      </c>
      <c r="M77" s="15">
        <f t="shared" si="18"/>
        <v>31.821263047942701</v>
      </c>
      <c r="N77" s="15">
        <f t="shared" si="34"/>
        <v>27.107376031339449</v>
      </c>
      <c r="O77" s="84">
        <f t="shared" si="25"/>
        <v>0</v>
      </c>
      <c r="P77" s="84">
        <f t="shared" si="26"/>
        <v>3.6075665943392226</v>
      </c>
      <c r="Q77" s="84">
        <f t="shared" si="27"/>
        <v>3.6075665943392226</v>
      </c>
      <c r="R77" s="15">
        <f t="shared" si="28"/>
        <v>-7.2151331886784451</v>
      </c>
      <c r="S77" s="15">
        <f t="shared" si="29"/>
        <v>-4.810088792452297</v>
      </c>
      <c r="T77" s="15">
        <f t="shared" si="30"/>
        <v>-2.4050443962261485</v>
      </c>
      <c r="U77" s="16">
        <v>0</v>
      </c>
      <c r="V77" s="15">
        <f t="shared" si="31"/>
        <v>2.4050443962261485</v>
      </c>
      <c r="W77" s="15">
        <f t="shared" si="32"/>
        <v>4.810088792452297</v>
      </c>
      <c r="X77" s="15">
        <f t="shared" si="33"/>
        <v>7.2151331886784451</v>
      </c>
      <c r="Y77" s="6"/>
      <c r="Z77"/>
      <c r="AA77" s="67"/>
      <c r="AB77" s="68"/>
      <c r="AC77"/>
      <c r="AD77"/>
      <c r="AE77"/>
      <c r="AF77"/>
      <c r="AI77"/>
      <c r="AJ77"/>
    </row>
    <row r="78" spans="1:36" s="18" customFormat="1" ht="16.5" customHeight="1">
      <c r="A78" s="14">
        <f>'b（手動）計算用'!E80</f>
        <v>85</v>
      </c>
      <c r="B78" s="84">
        <f t="shared" si="20"/>
        <v>0</v>
      </c>
      <c r="C78" s="84">
        <f t="shared" si="21"/>
        <v>0</v>
      </c>
      <c r="D78" s="84">
        <f t="shared" si="22"/>
        <v>0</v>
      </c>
      <c r="E78" s="84">
        <f t="shared" si="23"/>
        <v>24.719318275768327</v>
      </c>
      <c r="F78" s="84">
        <f t="shared" si="24"/>
        <v>24.719318275768327</v>
      </c>
      <c r="G78" s="15">
        <f t="shared" si="19"/>
        <v>17.445161253506686</v>
      </c>
      <c r="H78" s="15">
        <f t="shared" si="19"/>
        <v>19.869880260927232</v>
      </c>
      <c r="I78" s="15">
        <f t="shared" si="19"/>
        <v>22.294599268347781</v>
      </c>
      <c r="J78" s="15">
        <f t="shared" si="18"/>
        <v>24.719318275768327</v>
      </c>
      <c r="K78" s="15">
        <f t="shared" si="18"/>
        <v>27.144037283188872</v>
      </c>
      <c r="L78" s="15">
        <f t="shared" si="18"/>
        <v>29.568756290609421</v>
      </c>
      <c r="M78" s="15">
        <f t="shared" si="18"/>
        <v>31.993475298029967</v>
      </c>
      <c r="N78" s="15">
        <f t="shared" si="34"/>
        <v>27.241026043485697</v>
      </c>
      <c r="O78" s="84">
        <f t="shared" si="25"/>
        <v>0</v>
      </c>
      <c r="P78" s="84">
        <f t="shared" si="26"/>
        <v>3.6370785111308201</v>
      </c>
      <c r="Q78" s="84">
        <f t="shared" si="27"/>
        <v>3.6370785111308201</v>
      </c>
      <c r="R78" s="15">
        <f t="shared" si="28"/>
        <v>-7.2741570222616403</v>
      </c>
      <c r="S78" s="15">
        <f t="shared" si="29"/>
        <v>-4.8494380148410938</v>
      </c>
      <c r="T78" s="15">
        <f t="shared" si="30"/>
        <v>-2.4247190074205469</v>
      </c>
      <c r="U78" s="16">
        <v>0</v>
      </c>
      <c r="V78" s="15">
        <f t="shared" si="31"/>
        <v>2.4247190074205469</v>
      </c>
      <c r="W78" s="15">
        <f t="shared" si="32"/>
        <v>4.8494380148410938</v>
      </c>
      <c r="X78" s="15">
        <f t="shared" si="33"/>
        <v>7.2741570222616403</v>
      </c>
      <c r="Y78" s="6"/>
      <c r="Z78"/>
      <c r="AA78" s="67"/>
      <c r="AB78" s="68"/>
      <c r="AC78"/>
      <c r="AD78"/>
      <c r="AE78"/>
      <c r="AF78"/>
      <c r="AI78"/>
      <c r="AJ78"/>
    </row>
    <row r="79" spans="1:36" s="18" customFormat="1" ht="16.5" customHeight="1">
      <c r="A79" s="14">
        <f>'b（手動）計算用'!E81</f>
        <v>86</v>
      </c>
      <c r="B79" s="84">
        <f t="shared" si="20"/>
        <v>0</v>
      </c>
      <c r="C79" s="84">
        <f t="shared" si="21"/>
        <v>0</v>
      </c>
      <c r="D79" s="84">
        <f t="shared" si="22"/>
        <v>0</v>
      </c>
      <c r="E79" s="84">
        <f t="shared" si="23"/>
        <v>24.830395295575457</v>
      </c>
      <c r="F79" s="84">
        <f t="shared" si="24"/>
        <v>24.830395295575457</v>
      </c>
      <c r="G79" s="15">
        <f t="shared" si="19"/>
        <v>17.49802346789442</v>
      </c>
      <c r="H79" s="15">
        <f t="shared" si="19"/>
        <v>19.942147410454766</v>
      </c>
      <c r="I79" s="15">
        <f t="shared" si="19"/>
        <v>22.386271353015111</v>
      </c>
      <c r="J79" s="15">
        <f t="shared" si="18"/>
        <v>24.830395295575457</v>
      </c>
      <c r="K79" s="15">
        <f t="shared" si="18"/>
        <v>27.274519238135802</v>
      </c>
      <c r="L79" s="15">
        <f t="shared" si="18"/>
        <v>29.718643180696148</v>
      </c>
      <c r="M79" s="15">
        <f t="shared" si="18"/>
        <v>32.162767123256494</v>
      </c>
      <c r="N79" s="15">
        <f t="shared" si="34"/>
        <v>27.372284195838215</v>
      </c>
      <c r="O79" s="84">
        <f t="shared" si="25"/>
        <v>0</v>
      </c>
      <c r="P79" s="84">
        <f t="shared" si="26"/>
        <v>3.6661859138405193</v>
      </c>
      <c r="Q79" s="84">
        <f t="shared" si="27"/>
        <v>3.6661859138405193</v>
      </c>
      <c r="R79" s="15">
        <f t="shared" si="28"/>
        <v>-7.3323718276810386</v>
      </c>
      <c r="S79" s="15">
        <f t="shared" si="29"/>
        <v>-4.8882478851206921</v>
      </c>
      <c r="T79" s="15">
        <f t="shared" si="30"/>
        <v>-2.444123942560346</v>
      </c>
      <c r="U79" s="16">
        <v>0</v>
      </c>
      <c r="V79" s="15">
        <f t="shared" si="31"/>
        <v>2.444123942560346</v>
      </c>
      <c r="W79" s="15">
        <f t="shared" si="32"/>
        <v>4.8882478851206921</v>
      </c>
      <c r="X79" s="15">
        <f t="shared" si="33"/>
        <v>7.3323718276810386</v>
      </c>
      <c r="Y79" s="6"/>
      <c r="Z79"/>
      <c r="AA79" s="67"/>
      <c r="AB79" s="68"/>
      <c r="AC79"/>
      <c r="AD79"/>
      <c r="AE79"/>
      <c r="AF79"/>
      <c r="AI79"/>
      <c r="AJ79"/>
    </row>
    <row r="80" spans="1:36" s="18" customFormat="1" ht="16.5" customHeight="1">
      <c r="A80" s="14">
        <f>'b（手動）計算用'!E82</f>
        <v>87</v>
      </c>
      <c r="B80" s="84">
        <f t="shared" si="20"/>
        <v>0</v>
      </c>
      <c r="C80" s="84">
        <f t="shared" si="21"/>
        <v>0</v>
      </c>
      <c r="D80" s="84">
        <f t="shared" si="22"/>
        <v>0</v>
      </c>
      <c r="E80" s="84">
        <f t="shared" si="23"/>
        <v>24.939400304306101</v>
      </c>
      <c r="F80" s="84">
        <f t="shared" si="24"/>
        <v>24.939400304306101</v>
      </c>
      <c r="G80" s="15">
        <f t="shared" si="19"/>
        <v>17.549631696818608</v>
      </c>
      <c r="H80" s="15">
        <f t="shared" si="19"/>
        <v>20.012887899314439</v>
      </c>
      <c r="I80" s="15">
        <f t="shared" si="19"/>
        <v>22.47614410181027</v>
      </c>
      <c r="J80" s="15">
        <f t="shared" si="18"/>
        <v>24.939400304306101</v>
      </c>
      <c r="K80" s="15">
        <f t="shared" si="18"/>
        <v>27.402656506801932</v>
      </c>
      <c r="L80" s="15">
        <f t="shared" si="18"/>
        <v>29.865912709297763</v>
      </c>
      <c r="M80" s="15">
        <f t="shared" si="18"/>
        <v>32.329168911793595</v>
      </c>
      <c r="N80" s="15">
        <f t="shared" si="34"/>
        <v>27.501186754901767</v>
      </c>
      <c r="O80" s="84">
        <f t="shared" si="25"/>
        <v>0</v>
      </c>
      <c r="P80" s="84">
        <f t="shared" si="26"/>
        <v>3.6948843037437467</v>
      </c>
      <c r="Q80" s="84">
        <f t="shared" si="27"/>
        <v>3.6948843037437467</v>
      </c>
      <c r="R80" s="15">
        <f t="shared" si="28"/>
        <v>-7.3897686074874933</v>
      </c>
      <c r="S80" s="15">
        <f t="shared" si="29"/>
        <v>-4.9265124049916622</v>
      </c>
      <c r="T80" s="15">
        <f t="shared" si="30"/>
        <v>-2.4632562024958311</v>
      </c>
      <c r="U80" s="16">
        <v>0</v>
      </c>
      <c r="V80" s="15">
        <f t="shared" si="31"/>
        <v>2.4632562024958311</v>
      </c>
      <c r="W80" s="15">
        <f t="shared" si="32"/>
        <v>4.9265124049916622</v>
      </c>
      <c r="X80" s="15">
        <f t="shared" si="33"/>
        <v>7.3897686074874933</v>
      </c>
      <c r="Y80" s="6"/>
      <c r="Z80"/>
      <c r="AA80" s="67"/>
      <c r="AB80" s="68"/>
      <c r="AC80"/>
      <c r="AD80"/>
      <c r="AE80"/>
      <c r="AF80"/>
      <c r="AI80"/>
      <c r="AJ80"/>
    </row>
    <row r="81" spans="1:36" s="18" customFormat="1" ht="16.5" customHeight="1">
      <c r="A81" s="14">
        <f>'b（手動）計算用'!E83</f>
        <v>88</v>
      </c>
      <c r="B81" s="84">
        <f t="shared" si="20"/>
        <v>0</v>
      </c>
      <c r="C81" s="84">
        <f t="shared" si="21"/>
        <v>0</v>
      </c>
      <c r="D81" s="84">
        <f t="shared" si="22"/>
        <v>0</v>
      </c>
      <c r="E81" s="84">
        <f t="shared" si="23"/>
        <v>25.046371952888315</v>
      </c>
      <c r="F81" s="84">
        <f t="shared" si="24"/>
        <v>25.046371952888315</v>
      </c>
      <c r="G81" s="15">
        <f t="shared" si="19"/>
        <v>17.600032615798078</v>
      </c>
      <c r="H81" s="15">
        <f t="shared" si="19"/>
        <v>20.082145728161493</v>
      </c>
      <c r="I81" s="15">
        <f t="shared" si="19"/>
        <v>22.564258840524904</v>
      </c>
      <c r="J81" s="15">
        <f t="shared" si="18"/>
        <v>25.046371952888315</v>
      </c>
      <c r="K81" s="15">
        <f t="shared" si="18"/>
        <v>27.528485065251726</v>
      </c>
      <c r="L81" s="15">
        <f t="shared" si="18"/>
        <v>30.010598177615137</v>
      </c>
      <c r="M81" s="15">
        <f t="shared" si="18"/>
        <v>32.492711289978551</v>
      </c>
      <c r="N81" s="15">
        <f t="shared" si="34"/>
        <v>27.627769589746261</v>
      </c>
      <c r="O81" s="84">
        <f t="shared" si="25"/>
        <v>0</v>
      </c>
      <c r="P81" s="84">
        <f t="shared" si="26"/>
        <v>3.7231696685451174</v>
      </c>
      <c r="Q81" s="84">
        <f t="shared" si="27"/>
        <v>3.7231696685451174</v>
      </c>
      <c r="R81" s="15">
        <f t="shared" si="28"/>
        <v>-7.4463393370902349</v>
      </c>
      <c r="S81" s="15">
        <f t="shared" si="29"/>
        <v>-4.964226224726823</v>
      </c>
      <c r="T81" s="15">
        <f t="shared" si="30"/>
        <v>-2.4821131123634115</v>
      </c>
      <c r="U81" s="16">
        <v>0</v>
      </c>
      <c r="V81" s="15">
        <f t="shared" si="31"/>
        <v>2.4821131123634115</v>
      </c>
      <c r="W81" s="15">
        <f t="shared" si="32"/>
        <v>4.964226224726823</v>
      </c>
      <c r="X81" s="15">
        <f t="shared" si="33"/>
        <v>7.4463393370902349</v>
      </c>
      <c r="Y81" s="6"/>
      <c r="Z81"/>
      <c r="AA81" s="67"/>
      <c r="AB81" s="68"/>
      <c r="AC81"/>
      <c r="AD81"/>
      <c r="AE81"/>
      <c r="AF81"/>
      <c r="AI81"/>
      <c r="AJ81"/>
    </row>
    <row r="82" spans="1:36" s="18" customFormat="1" ht="16.5" customHeight="1">
      <c r="A82" s="14">
        <f>'b（手動）計算用'!E84</f>
        <v>89</v>
      </c>
      <c r="B82" s="84">
        <f t="shared" si="20"/>
        <v>0</v>
      </c>
      <c r="C82" s="84">
        <f t="shared" si="21"/>
        <v>0</v>
      </c>
      <c r="D82" s="84">
        <f t="shared" si="22"/>
        <v>0</v>
      </c>
      <c r="E82" s="84">
        <f t="shared" si="23"/>
        <v>25.151348171262576</v>
      </c>
      <c r="F82" s="84">
        <f t="shared" si="24"/>
        <v>25.151348171262576</v>
      </c>
      <c r="G82" s="15">
        <f t="shared" si="19"/>
        <v>17.64927122143688</v>
      </c>
      <c r="H82" s="15">
        <f t="shared" si="19"/>
        <v>20.149963538045448</v>
      </c>
      <c r="I82" s="15">
        <f t="shared" si="19"/>
        <v>22.650655854654012</v>
      </c>
      <c r="J82" s="15">
        <f t="shared" si="18"/>
        <v>25.151348171262576</v>
      </c>
      <c r="K82" s="15">
        <f t="shared" si="18"/>
        <v>27.65204048787114</v>
      </c>
      <c r="L82" s="15">
        <f t="shared" si="18"/>
        <v>30.152732804479704</v>
      </c>
      <c r="M82" s="15">
        <f t="shared" si="18"/>
        <v>32.653425121088269</v>
      </c>
      <c r="N82" s="15">
        <f t="shared" si="34"/>
        <v>27.752068180535485</v>
      </c>
      <c r="O82" s="84">
        <f t="shared" si="25"/>
        <v>0</v>
      </c>
      <c r="P82" s="84">
        <f t="shared" si="26"/>
        <v>3.7510384749128476</v>
      </c>
      <c r="Q82" s="84">
        <f t="shared" si="27"/>
        <v>3.7510384749128476</v>
      </c>
      <c r="R82" s="15">
        <f t="shared" si="28"/>
        <v>-7.5020769498256952</v>
      </c>
      <c r="S82" s="15">
        <f t="shared" si="29"/>
        <v>-5.0013846332171301</v>
      </c>
      <c r="T82" s="15">
        <f t="shared" si="30"/>
        <v>-2.5006923166085651</v>
      </c>
      <c r="U82" s="16">
        <v>0</v>
      </c>
      <c r="V82" s="15">
        <f t="shared" si="31"/>
        <v>2.5006923166085651</v>
      </c>
      <c r="W82" s="15">
        <f t="shared" si="32"/>
        <v>5.0013846332171301</v>
      </c>
      <c r="X82" s="15">
        <f t="shared" si="33"/>
        <v>7.5020769498256952</v>
      </c>
      <c r="Y82" s="6"/>
      <c r="Z82"/>
      <c r="AA82" s="67"/>
      <c r="AB82" s="68"/>
      <c r="AC82"/>
      <c r="AD82"/>
      <c r="AE82"/>
      <c r="AF82"/>
      <c r="AI82"/>
      <c r="AJ82"/>
    </row>
    <row r="83" spans="1:36" s="18" customFormat="1" ht="16.5" customHeight="1">
      <c r="A83" s="14">
        <f>'b（手動）計算用'!E85</f>
        <v>90</v>
      </c>
      <c r="B83" s="84">
        <f t="shared" si="20"/>
        <v>0</v>
      </c>
      <c r="C83" s="84">
        <f t="shared" si="21"/>
        <v>0</v>
      </c>
      <c r="D83" s="84">
        <f t="shared" si="22"/>
        <v>0</v>
      </c>
      <c r="E83" s="84">
        <f t="shared" si="23"/>
        <v>25.254366181830964</v>
      </c>
      <c r="F83" s="84">
        <f t="shared" si="24"/>
        <v>25.254366181830964</v>
      </c>
      <c r="G83" s="15">
        <f t="shared" si="19"/>
        <v>17.697390861589547</v>
      </c>
      <c r="H83" s="15">
        <f t="shared" si="19"/>
        <v>20.216382635003352</v>
      </c>
      <c r="I83" s="15">
        <f t="shared" si="19"/>
        <v>22.735374408417158</v>
      </c>
      <c r="J83" s="15">
        <f t="shared" si="18"/>
        <v>25.254366181830964</v>
      </c>
      <c r="K83" s="15">
        <f t="shared" si="18"/>
        <v>27.773357955244769</v>
      </c>
      <c r="L83" s="15">
        <f t="shared" si="18"/>
        <v>30.292349728658575</v>
      </c>
      <c r="M83" s="15">
        <f t="shared" si="18"/>
        <v>32.811341502072381</v>
      </c>
      <c r="N83" s="15">
        <f t="shared" si="34"/>
        <v>27.87411762618132</v>
      </c>
      <c r="O83" s="84">
        <f t="shared" si="25"/>
        <v>0</v>
      </c>
      <c r="P83" s="84">
        <f t="shared" si="26"/>
        <v>3.7784876601207076</v>
      </c>
      <c r="Q83" s="84">
        <f t="shared" si="27"/>
        <v>3.7784876601207076</v>
      </c>
      <c r="R83" s="15">
        <f t="shared" si="28"/>
        <v>-7.5569753202414152</v>
      </c>
      <c r="S83" s="15">
        <f t="shared" si="29"/>
        <v>-5.0379835468276104</v>
      </c>
      <c r="T83" s="15">
        <f t="shared" si="30"/>
        <v>-2.5189917734138052</v>
      </c>
      <c r="U83" s="16">
        <v>0</v>
      </c>
      <c r="V83" s="15">
        <f t="shared" si="31"/>
        <v>2.5189917734138052</v>
      </c>
      <c r="W83" s="15">
        <f t="shared" si="32"/>
        <v>5.0379835468276104</v>
      </c>
      <c r="X83" s="15">
        <f t="shared" si="33"/>
        <v>7.5569753202414152</v>
      </c>
      <c r="Y83" s="6"/>
      <c r="Z83"/>
      <c r="AA83" s="67"/>
      <c r="AB83" s="68"/>
      <c r="AC83"/>
      <c r="AD83"/>
      <c r="AE83"/>
      <c r="AF83"/>
      <c r="AI83"/>
      <c r="AJ83"/>
    </row>
    <row r="84" spans="1:36">
      <c r="A84" s="14">
        <f>'b（手動）計算用'!E86</f>
        <v>91</v>
      </c>
      <c r="B84" s="84">
        <f t="shared" si="20"/>
        <v>0</v>
      </c>
      <c r="C84" s="84">
        <f t="shared" si="21"/>
        <v>0</v>
      </c>
      <c r="D84" s="84">
        <f t="shared" si="22"/>
        <v>0</v>
      </c>
      <c r="E84" s="84">
        <f t="shared" si="23"/>
        <v>25.355462512655457</v>
      </c>
      <c r="F84" s="84">
        <f t="shared" si="24"/>
        <v>25.355462512655457</v>
      </c>
      <c r="G84" s="15">
        <f t="shared" si="19"/>
        <v>17.744433266933221</v>
      </c>
      <c r="H84" s="15">
        <f t="shared" si="19"/>
        <v>20.2814430155073</v>
      </c>
      <c r="I84" s="15">
        <f t="shared" si="19"/>
        <v>22.818452764081378</v>
      </c>
      <c r="J84" s="15">
        <f t="shared" si="18"/>
        <v>25.355462512655457</v>
      </c>
      <c r="K84" s="15">
        <f t="shared" si="18"/>
        <v>27.892472261229535</v>
      </c>
      <c r="L84" s="15">
        <f t="shared" si="18"/>
        <v>30.429482009803614</v>
      </c>
      <c r="M84" s="15">
        <f t="shared" si="18"/>
        <v>32.966491758377693</v>
      </c>
      <c r="N84" s="15">
        <f t="shared" si="34"/>
        <v>27.993952651172499</v>
      </c>
      <c r="O84" s="84">
        <f t="shared" si="25"/>
        <v>0</v>
      </c>
      <c r="P84" s="84">
        <f t="shared" si="26"/>
        <v>3.8055146228611179</v>
      </c>
      <c r="Q84" s="84">
        <f t="shared" si="27"/>
        <v>3.8055146228611179</v>
      </c>
      <c r="R84" s="15">
        <f t="shared" si="28"/>
        <v>-7.6110292457222357</v>
      </c>
      <c r="S84" s="15">
        <f t="shared" si="29"/>
        <v>-5.0740194971481571</v>
      </c>
      <c r="T84" s="15">
        <f t="shared" si="30"/>
        <v>-2.5370097485740786</v>
      </c>
      <c r="U84" s="16">
        <v>0</v>
      </c>
      <c r="V84" s="15">
        <f t="shared" si="31"/>
        <v>2.5370097485740786</v>
      </c>
      <c r="W84" s="15">
        <f t="shared" si="32"/>
        <v>5.0740194971481571</v>
      </c>
      <c r="X84" s="15">
        <f t="shared" si="33"/>
        <v>7.6110292457222357</v>
      </c>
    </row>
    <row r="85" spans="1:36">
      <c r="A85" s="14">
        <f>'b（手動）計算用'!E87</f>
        <v>92</v>
      </c>
      <c r="B85" s="84">
        <f t="shared" si="20"/>
        <v>0</v>
      </c>
      <c r="C85" s="84">
        <f t="shared" si="21"/>
        <v>0</v>
      </c>
      <c r="D85" s="84">
        <f t="shared" si="22"/>
        <v>0</v>
      </c>
      <c r="E85" s="84">
        <f t="shared" si="23"/>
        <v>25.45467301041003</v>
      </c>
      <c r="F85" s="84">
        <f t="shared" si="24"/>
        <v>25.45467301041003</v>
      </c>
      <c r="G85" s="15">
        <f t="shared" si="19"/>
        <v>17.790438583822485</v>
      </c>
      <c r="H85" s="15">
        <f t="shared" si="19"/>
        <v>20.345183392685001</v>
      </c>
      <c r="I85" s="15">
        <f t="shared" si="19"/>
        <v>22.899928201547514</v>
      </c>
      <c r="J85" s="15">
        <f t="shared" si="18"/>
        <v>25.45467301041003</v>
      </c>
      <c r="K85" s="15">
        <f t="shared" si="18"/>
        <v>28.009417819272546</v>
      </c>
      <c r="L85" s="15">
        <f t="shared" si="18"/>
        <v>30.564162628135058</v>
      </c>
      <c r="M85" s="15">
        <f t="shared" si="18"/>
        <v>33.118907436997574</v>
      </c>
      <c r="N85" s="15">
        <f t="shared" si="34"/>
        <v>28.111607611627043</v>
      </c>
      <c r="O85" s="84">
        <f t="shared" si="25"/>
        <v>0</v>
      </c>
      <c r="P85" s="84">
        <f t="shared" si="26"/>
        <v>3.8321172132937722</v>
      </c>
      <c r="Q85" s="84">
        <f t="shared" si="27"/>
        <v>3.8321172132937722</v>
      </c>
      <c r="R85" s="15">
        <f t="shared" si="28"/>
        <v>-7.6642344265875444</v>
      </c>
      <c r="S85" s="15">
        <f t="shared" si="29"/>
        <v>-5.1094896177250293</v>
      </c>
      <c r="T85" s="15">
        <f t="shared" si="30"/>
        <v>-2.5547448088625146</v>
      </c>
      <c r="U85" s="16">
        <v>0</v>
      </c>
      <c r="V85" s="15">
        <f t="shared" si="31"/>
        <v>2.5547448088625146</v>
      </c>
      <c r="W85" s="15">
        <f t="shared" si="32"/>
        <v>5.1094896177250293</v>
      </c>
      <c r="X85" s="15">
        <f t="shared" si="33"/>
        <v>7.6642344265875444</v>
      </c>
      <c r="Z85" s="76"/>
    </row>
    <row r="86" spans="1:36">
      <c r="A86" s="14">
        <f>'b（手動）計算用'!E88</f>
        <v>93</v>
      </c>
      <c r="B86" s="84">
        <f t="shared" si="20"/>
        <v>0</v>
      </c>
      <c r="C86" s="84">
        <f t="shared" si="21"/>
        <v>0</v>
      </c>
      <c r="D86" s="84">
        <f t="shared" si="22"/>
        <v>0</v>
      </c>
      <c r="E86" s="84">
        <f t="shared" si="23"/>
        <v>25.552032853091141</v>
      </c>
      <c r="F86" s="84">
        <f t="shared" si="24"/>
        <v>25.552032853091141</v>
      </c>
      <c r="G86" s="15">
        <f t="shared" si="19"/>
        <v>17.835445408302171</v>
      </c>
      <c r="H86" s="15">
        <f t="shared" si="19"/>
        <v>20.407641223231828</v>
      </c>
      <c r="I86" s="15">
        <f t="shared" si="19"/>
        <v>22.979837038161484</v>
      </c>
      <c r="J86" s="15">
        <f t="shared" si="18"/>
        <v>25.552032853091141</v>
      </c>
      <c r="K86" s="15">
        <f t="shared" si="18"/>
        <v>28.124228668020798</v>
      </c>
      <c r="L86" s="15">
        <f t="shared" si="18"/>
        <v>30.696424482950455</v>
      </c>
      <c r="M86" s="15">
        <f t="shared" si="18"/>
        <v>33.268620297880112</v>
      </c>
      <c r="N86" s="15">
        <f t="shared" si="34"/>
        <v>28.227116500617985</v>
      </c>
      <c r="O86" s="84">
        <f t="shared" si="25"/>
        <v>0</v>
      </c>
      <c r="P86" s="84">
        <f t="shared" si="26"/>
        <v>3.8582937223944853</v>
      </c>
      <c r="Q86" s="84">
        <f t="shared" si="27"/>
        <v>3.8582937223944853</v>
      </c>
      <c r="R86" s="15">
        <f t="shared" si="28"/>
        <v>-7.7165874447889706</v>
      </c>
      <c r="S86" s="15">
        <f t="shared" si="29"/>
        <v>-5.1443916298593138</v>
      </c>
      <c r="T86" s="15">
        <f t="shared" si="30"/>
        <v>-2.5721958149296569</v>
      </c>
      <c r="U86" s="16">
        <v>0</v>
      </c>
      <c r="V86" s="15">
        <f t="shared" si="31"/>
        <v>2.5721958149296569</v>
      </c>
      <c r="W86" s="15">
        <f t="shared" si="32"/>
        <v>5.1443916298593138</v>
      </c>
      <c r="X86" s="15">
        <f t="shared" si="33"/>
        <v>7.7165874447889706</v>
      </c>
    </row>
    <row r="87" spans="1:36">
      <c r="A87" s="14">
        <f>'b（手動）計算用'!E89</f>
        <v>94</v>
      </c>
      <c r="B87" s="84">
        <f t="shared" si="20"/>
        <v>0</v>
      </c>
      <c r="C87" s="84">
        <f t="shared" si="21"/>
        <v>0</v>
      </c>
      <c r="D87" s="84">
        <f t="shared" si="22"/>
        <v>0</v>
      </c>
      <c r="E87" s="84">
        <f t="shared" si="23"/>
        <v>25.647576562491121</v>
      </c>
      <c r="F87" s="84">
        <f t="shared" si="24"/>
        <v>25.647576562491121</v>
      </c>
      <c r="G87" s="15">
        <f t="shared" si="19"/>
        <v>17.87949082115329</v>
      </c>
      <c r="H87" s="15">
        <f t="shared" si="19"/>
        <v>20.468852734932568</v>
      </c>
      <c r="I87" s="15">
        <f t="shared" si="19"/>
        <v>23.058214648711846</v>
      </c>
      <c r="J87" s="15">
        <f t="shared" si="18"/>
        <v>25.647576562491121</v>
      </c>
      <c r="K87" s="15">
        <f t="shared" si="18"/>
        <v>28.236938476270396</v>
      </c>
      <c r="L87" s="15">
        <f t="shared" si="18"/>
        <v>30.826300390049674</v>
      </c>
      <c r="M87" s="15">
        <f t="shared" si="18"/>
        <v>33.415662303828952</v>
      </c>
      <c r="N87" s="15">
        <f t="shared" si="34"/>
        <v>28.34051295282157</v>
      </c>
      <c r="O87" s="84">
        <f t="shared" si="25"/>
        <v>0</v>
      </c>
      <c r="P87" s="84">
        <f t="shared" si="26"/>
        <v>3.8840428706689147</v>
      </c>
      <c r="Q87" s="84">
        <f t="shared" si="27"/>
        <v>3.8840428706689147</v>
      </c>
      <c r="R87" s="15">
        <f t="shared" si="28"/>
        <v>-7.7680857413378295</v>
      </c>
      <c r="S87" s="15">
        <f t="shared" si="29"/>
        <v>-5.178723827558553</v>
      </c>
      <c r="T87" s="15">
        <f t="shared" si="30"/>
        <v>-2.5893619137792765</v>
      </c>
      <c r="U87" s="16">
        <v>0</v>
      </c>
      <c r="V87" s="15">
        <f t="shared" si="31"/>
        <v>2.5893619137792765</v>
      </c>
      <c r="W87" s="15">
        <f t="shared" si="32"/>
        <v>5.178723827558553</v>
      </c>
      <c r="X87" s="15">
        <f t="shared" si="33"/>
        <v>7.7680857413378295</v>
      </c>
    </row>
    <row r="88" spans="1:36">
      <c r="A88" s="14">
        <f>'b（手動）計算用'!E90</f>
        <v>95</v>
      </c>
      <c r="B88" s="84">
        <f t="shared" si="20"/>
        <v>0</v>
      </c>
      <c r="C88" s="84">
        <f t="shared" si="21"/>
        <v>0</v>
      </c>
      <c r="D88" s="84">
        <f t="shared" si="22"/>
        <v>0</v>
      </c>
      <c r="E88" s="84">
        <f t="shared" si="23"/>
        <v>25.741338016438899</v>
      </c>
      <c r="F88" s="84">
        <f t="shared" si="24"/>
        <v>25.741338016438899</v>
      </c>
      <c r="G88" s="15">
        <f t="shared" si="19"/>
        <v>17.922610423848024</v>
      </c>
      <c r="H88" s="15">
        <f t="shared" si="19"/>
        <v>20.528852954711649</v>
      </c>
      <c r="I88" s="15">
        <f t="shared" si="19"/>
        <v>23.135095485575274</v>
      </c>
      <c r="J88" s="15">
        <f t="shared" si="18"/>
        <v>25.741338016438899</v>
      </c>
      <c r="K88" s="15">
        <f t="shared" si="18"/>
        <v>28.347580547302524</v>
      </c>
      <c r="L88" s="15">
        <f t="shared" si="18"/>
        <v>30.953823078166149</v>
      </c>
      <c r="M88" s="15">
        <f t="shared" si="18"/>
        <v>33.56006560902977</v>
      </c>
      <c r="N88" s="15">
        <f t="shared" si="34"/>
        <v>28.451830248537068</v>
      </c>
      <c r="O88" s="84">
        <f t="shared" si="25"/>
        <v>0</v>
      </c>
      <c r="P88" s="84">
        <f t="shared" si="26"/>
        <v>3.9093637962954371</v>
      </c>
      <c r="Q88" s="84">
        <f t="shared" si="27"/>
        <v>3.9093637962954371</v>
      </c>
      <c r="R88" s="15">
        <f t="shared" si="28"/>
        <v>-7.8187275925908741</v>
      </c>
      <c r="S88" s="15">
        <f t="shared" si="29"/>
        <v>-5.2124850617272491</v>
      </c>
      <c r="T88" s="15">
        <f t="shared" si="30"/>
        <v>-2.6062425308636246</v>
      </c>
      <c r="U88" s="16">
        <v>0</v>
      </c>
      <c r="V88" s="15">
        <f t="shared" si="31"/>
        <v>2.6062425308636246</v>
      </c>
      <c r="W88" s="15">
        <f t="shared" si="32"/>
        <v>5.2124850617272491</v>
      </c>
      <c r="X88" s="15">
        <f t="shared" si="33"/>
        <v>7.8187275925908741</v>
      </c>
    </row>
    <row r="89" spans="1:36">
      <c r="A89" s="14">
        <f>'b（手動）計算用'!E91</f>
        <v>96</v>
      </c>
      <c r="B89" s="84">
        <f t="shared" si="20"/>
        <v>0</v>
      </c>
      <c r="C89" s="84">
        <f t="shared" si="21"/>
        <v>0</v>
      </c>
      <c r="D89" s="84">
        <f t="shared" si="22"/>
        <v>0</v>
      </c>
      <c r="E89" s="84">
        <f t="shared" si="23"/>
        <v>25.83335046081238</v>
      </c>
      <c r="F89" s="84">
        <f t="shared" si="24"/>
        <v>25.83335046081238</v>
      </c>
      <c r="G89" s="15">
        <f t="shared" si="19"/>
        <v>17.964838375291016</v>
      </c>
      <c r="H89" s="15">
        <f t="shared" si="19"/>
        <v>20.58767573713147</v>
      </c>
      <c r="I89" s="15">
        <f t="shared" si="19"/>
        <v>23.210513098971926</v>
      </c>
      <c r="J89" s="15">
        <f t="shared" si="18"/>
        <v>25.83335046081238</v>
      </c>
      <c r="K89" s="15">
        <f t="shared" si="18"/>
        <v>28.456187822652833</v>
      </c>
      <c r="L89" s="15">
        <f t="shared" si="18"/>
        <v>31.07902518449329</v>
      </c>
      <c r="M89" s="15">
        <f t="shared" si="18"/>
        <v>33.701862546333743</v>
      </c>
      <c r="N89" s="15">
        <f t="shared" si="34"/>
        <v>28.561101317126454</v>
      </c>
      <c r="O89" s="84">
        <f t="shared" si="25"/>
        <v>0</v>
      </c>
      <c r="P89" s="84">
        <f t="shared" si="26"/>
        <v>3.9342560427606816</v>
      </c>
      <c r="Q89" s="84">
        <f t="shared" si="27"/>
        <v>3.9342560427606816</v>
      </c>
      <c r="R89" s="15">
        <f t="shared" si="28"/>
        <v>-7.8685120855213633</v>
      </c>
      <c r="S89" s="15">
        <f t="shared" si="29"/>
        <v>-5.2456747236809091</v>
      </c>
      <c r="T89" s="15">
        <f t="shared" si="30"/>
        <v>-2.6228373618404546</v>
      </c>
      <c r="U89" s="16">
        <v>0</v>
      </c>
      <c r="V89" s="15">
        <f t="shared" si="31"/>
        <v>2.6228373618404546</v>
      </c>
      <c r="W89" s="15">
        <f t="shared" si="32"/>
        <v>5.2456747236809091</v>
      </c>
      <c r="X89" s="15">
        <f t="shared" si="33"/>
        <v>7.8685120855213633</v>
      </c>
    </row>
    <row r="90" spans="1:36">
      <c r="A90" s="14">
        <f>'b（手動）計算用'!E92</f>
        <v>97</v>
      </c>
      <c r="B90" s="84">
        <f t="shared" si="20"/>
        <v>0</v>
      </c>
      <c r="C90" s="84">
        <f t="shared" si="21"/>
        <v>0</v>
      </c>
      <c r="D90" s="84">
        <f t="shared" si="22"/>
        <v>0</v>
      </c>
      <c r="E90" s="84">
        <f t="shared" si="23"/>
        <v>25.923646521326734</v>
      </c>
      <c r="F90" s="84">
        <f t="shared" si="24"/>
        <v>25.923646521326734</v>
      </c>
      <c r="G90" s="15">
        <f t="shared" si="19"/>
        <v>18.006207429226308</v>
      </c>
      <c r="H90" s="15">
        <f t="shared" si="19"/>
        <v>20.645353793259783</v>
      </c>
      <c r="I90" s="15">
        <f t="shared" si="19"/>
        <v>23.284500157293259</v>
      </c>
      <c r="J90" s="15">
        <f t="shared" si="18"/>
        <v>25.923646521326734</v>
      </c>
      <c r="K90" s="15">
        <f t="shared" si="18"/>
        <v>28.56279288536021</v>
      </c>
      <c r="L90" s="15">
        <f t="shared" si="18"/>
        <v>31.201939249393686</v>
      </c>
      <c r="M90" s="15">
        <f t="shared" si="18"/>
        <v>33.841085613427161</v>
      </c>
      <c r="N90" s="15">
        <f t="shared" si="34"/>
        <v>28.668358739921548</v>
      </c>
      <c r="O90" s="84">
        <f t="shared" si="25"/>
        <v>0</v>
      </c>
      <c r="P90" s="84">
        <f t="shared" si="26"/>
        <v>3.9587195460502125</v>
      </c>
      <c r="Q90" s="84">
        <f t="shared" si="27"/>
        <v>3.9587195460502125</v>
      </c>
      <c r="R90" s="15">
        <f t="shared" si="28"/>
        <v>-7.917439092100425</v>
      </c>
      <c r="S90" s="15">
        <f t="shared" si="29"/>
        <v>-5.2782927280669503</v>
      </c>
      <c r="T90" s="15">
        <f t="shared" si="30"/>
        <v>-2.6391463640334751</v>
      </c>
      <c r="U90" s="16">
        <v>0</v>
      </c>
      <c r="V90" s="15">
        <f t="shared" si="31"/>
        <v>2.6391463640334751</v>
      </c>
      <c r="W90" s="15">
        <f t="shared" si="32"/>
        <v>5.2782927280669503</v>
      </c>
      <c r="X90" s="15">
        <f t="shared" si="33"/>
        <v>7.917439092100425</v>
      </c>
      <c r="AC90" s="79"/>
    </row>
    <row r="91" spans="1:36">
      <c r="A91" s="14">
        <f>'b（手動）計算用'!E93</f>
        <v>98</v>
      </c>
      <c r="B91" s="84">
        <f t="shared" si="20"/>
        <v>0</v>
      </c>
      <c r="C91" s="84">
        <f t="shared" si="21"/>
        <v>0</v>
      </c>
      <c r="D91" s="84">
        <f t="shared" si="22"/>
        <v>0</v>
      </c>
      <c r="E91" s="84">
        <f t="shared" si="23"/>
        <v>26.012258215102822</v>
      </c>
      <c r="F91" s="84">
        <f t="shared" si="24"/>
        <v>26.012258215102822</v>
      </c>
      <c r="G91" s="15">
        <f t="shared" si="19"/>
        <v>18.0467489721918</v>
      </c>
      <c r="H91" s="15">
        <f t="shared" si="19"/>
        <v>20.701918719828807</v>
      </c>
      <c r="I91" s="15">
        <f t="shared" si="19"/>
        <v>23.357088467465815</v>
      </c>
      <c r="J91" s="15">
        <f t="shared" si="18"/>
        <v>26.012258215102822</v>
      </c>
      <c r="K91" s="15">
        <f t="shared" si="18"/>
        <v>28.667427962739829</v>
      </c>
      <c r="L91" s="15">
        <f t="shared" si="18"/>
        <v>31.322597710376836</v>
      </c>
      <c r="M91" s="15">
        <f t="shared" si="18"/>
        <v>33.977767458013844</v>
      </c>
      <c r="N91" s="15">
        <f t="shared" si="34"/>
        <v>28.773634752645311</v>
      </c>
      <c r="O91" s="84">
        <f t="shared" si="25"/>
        <v>0</v>
      </c>
      <c r="P91" s="84">
        <f t="shared" si="26"/>
        <v>3.982754621455511</v>
      </c>
      <c r="Q91" s="84">
        <f t="shared" si="27"/>
        <v>3.982754621455511</v>
      </c>
      <c r="R91" s="15">
        <f t="shared" si="28"/>
        <v>-7.9655092429110219</v>
      </c>
      <c r="S91" s="15">
        <f t="shared" si="29"/>
        <v>-5.3103394952740146</v>
      </c>
      <c r="T91" s="15">
        <f t="shared" si="30"/>
        <v>-2.6551697476370073</v>
      </c>
      <c r="U91" s="16">
        <v>0</v>
      </c>
      <c r="V91" s="15">
        <f t="shared" si="31"/>
        <v>2.6551697476370073</v>
      </c>
      <c r="W91" s="15">
        <f t="shared" si="32"/>
        <v>5.3103394952740146</v>
      </c>
      <c r="X91" s="15">
        <f t="shared" si="33"/>
        <v>7.9655092429110219</v>
      </c>
      <c r="AC91" s="70"/>
    </row>
    <row r="92" spans="1:36">
      <c r="A92" s="14">
        <f>'b（手動）計算用'!E94</f>
        <v>99</v>
      </c>
      <c r="B92" s="84">
        <f t="shared" si="20"/>
        <v>0</v>
      </c>
      <c r="C92" s="84">
        <f t="shared" si="21"/>
        <v>0</v>
      </c>
      <c r="D92" s="84">
        <f t="shared" si="22"/>
        <v>0</v>
      </c>
      <c r="E92" s="84">
        <f t="shared" si="23"/>
        <v>26.099216962019796</v>
      </c>
      <c r="F92" s="84">
        <f t="shared" si="24"/>
        <v>26.099216962019796</v>
      </c>
      <c r="G92" s="15">
        <f t="shared" si="19"/>
        <v>18.086493061906133</v>
      </c>
      <c r="H92" s="15">
        <f t="shared" si="19"/>
        <v>20.757401028610687</v>
      </c>
      <c r="I92" s="15">
        <f t="shared" si="19"/>
        <v>23.428308995315241</v>
      </c>
      <c r="J92" s="15">
        <f t="shared" si="18"/>
        <v>26.099216962019796</v>
      </c>
      <c r="K92" s="15">
        <f t="shared" si="18"/>
        <v>28.77012492872435</v>
      </c>
      <c r="L92" s="15">
        <f t="shared" si="18"/>
        <v>31.441032895428904</v>
      </c>
      <c r="M92" s="15">
        <f t="shared" si="18"/>
        <v>34.111940862133459</v>
      </c>
      <c r="N92" s="15">
        <f t="shared" si="34"/>
        <v>28.876961247392533</v>
      </c>
      <c r="O92" s="84">
        <f t="shared" si="25"/>
        <v>0</v>
      </c>
      <c r="P92" s="84">
        <f t="shared" si="26"/>
        <v>4.0063619500568306</v>
      </c>
      <c r="Q92" s="84">
        <f t="shared" si="27"/>
        <v>4.0063619500568306</v>
      </c>
      <c r="R92" s="15">
        <f t="shared" si="28"/>
        <v>-8.0127239001136612</v>
      </c>
      <c r="S92" s="15">
        <f t="shared" si="29"/>
        <v>-5.3418159334091078</v>
      </c>
      <c r="T92" s="15">
        <f t="shared" si="30"/>
        <v>-2.6709079667045539</v>
      </c>
      <c r="U92" s="16">
        <v>0</v>
      </c>
      <c r="V92" s="15">
        <f t="shared" si="31"/>
        <v>2.6709079667045539</v>
      </c>
      <c r="W92" s="15">
        <f t="shared" si="32"/>
        <v>5.3418159334091078</v>
      </c>
      <c r="X92" s="15">
        <f t="shared" si="33"/>
        <v>8.0127239001136612</v>
      </c>
      <c r="AC92" s="71"/>
    </row>
    <row r="93" spans="1:36">
      <c r="A93" s="14">
        <f>'b（手動）計算用'!E95</f>
        <v>100</v>
      </c>
      <c r="B93" s="84">
        <f t="shared" si="20"/>
        <v>0</v>
      </c>
      <c r="C93" s="84">
        <f t="shared" si="21"/>
        <v>0</v>
      </c>
      <c r="D93" s="84">
        <f t="shared" si="22"/>
        <v>0</v>
      </c>
      <c r="E93" s="84">
        <f t="shared" si="23"/>
        <v>26.184553595855927</v>
      </c>
      <c r="F93" s="84">
        <f t="shared" si="24"/>
        <v>26.184553595855927</v>
      </c>
      <c r="G93" s="15">
        <f t="shared" si="19"/>
        <v>18.125468465976546</v>
      </c>
      <c r="H93" s="15">
        <f t="shared" si="19"/>
        <v>20.81183017593634</v>
      </c>
      <c r="I93" s="15">
        <f t="shared" si="19"/>
        <v>23.498191885896134</v>
      </c>
      <c r="J93" s="15">
        <f t="shared" si="18"/>
        <v>26.184553595855927</v>
      </c>
      <c r="K93" s="15">
        <f t="shared" si="18"/>
        <v>28.870915305815721</v>
      </c>
      <c r="L93" s="15">
        <f t="shared" si="18"/>
        <v>31.557277015775515</v>
      </c>
      <c r="M93" s="15">
        <f t="shared" si="18"/>
        <v>34.243638725735309</v>
      </c>
      <c r="N93" s="15">
        <f t="shared" si="34"/>
        <v>28.978369774214112</v>
      </c>
      <c r="O93" s="84">
        <f t="shared" si="25"/>
        <v>0</v>
      </c>
      <c r="P93" s="84">
        <f t="shared" si="26"/>
        <v>4.0295425649396899</v>
      </c>
      <c r="Q93" s="84">
        <f t="shared" si="27"/>
        <v>4.0295425649396899</v>
      </c>
      <c r="R93" s="15">
        <f t="shared" si="28"/>
        <v>-8.0590851298793797</v>
      </c>
      <c r="S93" s="15">
        <f t="shared" si="29"/>
        <v>-5.3727234199195868</v>
      </c>
      <c r="T93" s="15">
        <f t="shared" si="30"/>
        <v>-2.6863617099597934</v>
      </c>
      <c r="U93" s="16">
        <v>0</v>
      </c>
      <c r="V93" s="15">
        <f t="shared" si="31"/>
        <v>2.6863617099597934</v>
      </c>
      <c r="W93" s="15">
        <f t="shared" si="32"/>
        <v>5.3727234199195868</v>
      </c>
      <c r="X93" s="15">
        <f t="shared" si="33"/>
        <v>8.0590851298793797</v>
      </c>
      <c r="AC93" s="70"/>
    </row>
    <row r="94" spans="1:36">
      <c r="A94" s="14">
        <f>'b（手動）計算用'!E96</f>
        <v>101</v>
      </c>
      <c r="B94" s="84">
        <f t="shared" si="20"/>
        <v>0</v>
      </c>
      <c r="C94" s="84">
        <f t="shared" si="21"/>
        <v>0</v>
      </c>
      <c r="D94" s="84">
        <f t="shared" si="22"/>
        <v>0</v>
      </c>
      <c r="E94" s="84">
        <f t="shared" si="23"/>
        <v>26.268298375221665</v>
      </c>
      <c r="F94" s="84">
        <f t="shared" si="24"/>
        <v>26.268298375221665</v>
      </c>
      <c r="G94" s="15">
        <f t="shared" si="19"/>
        <v>18.163702700820135</v>
      </c>
      <c r="H94" s="15">
        <f t="shared" si="19"/>
        <v>20.865234592287312</v>
      </c>
      <c r="I94" s="15">
        <f t="shared" si="19"/>
        <v>23.566766483754488</v>
      </c>
      <c r="J94" s="15">
        <f t="shared" si="18"/>
        <v>26.268298375221665</v>
      </c>
      <c r="K94" s="15">
        <f t="shared" si="18"/>
        <v>28.969830266688842</v>
      </c>
      <c r="L94" s="15">
        <f t="shared" si="18"/>
        <v>31.671362158156018</v>
      </c>
      <c r="M94" s="15">
        <f t="shared" si="18"/>
        <v>34.372894049623198</v>
      </c>
      <c r="N94" s="15">
        <f t="shared" si="34"/>
        <v>29.07789154234753</v>
      </c>
      <c r="O94" s="84">
        <f t="shared" si="25"/>
        <v>0</v>
      </c>
      <c r="P94" s="84">
        <f t="shared" si="26"/>
        <v>4.052297837200765</v>
      </c>
      <c r="Q94" s="84">
        <f t="shared" si="27"/>
        <v>4.052297837200765</v>
      </c>
      <c r="R94" s="15">
        <f t="shared" si="28"/>
        <v>-8.1045956744015299</v>
      </c>
      <c r="S94" s="15">
        <f t="shared" si="29"/>
        <v>-5.4030637829343533</v>
      </c>
      <c r="T94" s="15">
        <f t="shared" si="30"/>
        <v>-2.7015318914671766</v>
      </c>
      <c r="U94" s="16">
        <v>0</v>
      </c>
      <c r="V94" s="15">
        <f t="shared" si="31"/>
        <v>2.7015318914671766</v>
      </c>
      <c r="W94" s="15">
        <f t="shared" si="32"/>
        <v>5.4030637829343533</v>
      </c>
      <c r="X94" s="15">
        <f t="shared" si="33"/>
        <v>8.1045956744015299</v>
      </c>
      <c r="AC94" s="70"/>
    </row>
    <row r="95" spans="1:36">
      <c r="A95" s="14">
        <f>'b（手動）計算用'!E97</f>
        <v>102</v>
      </c>
      <c r="B95" s="84">
        <f t="shared" si="20"/>
        <v>0</v>
      </c>
      <c r="C95" s="84">
        <f t="shared" si="21"/>
        <v>0</v>
      </c>
      <c r="D95" s="84">
        <f t="shared" si="22"/>
        <v>0</v>
      </c>
      <c r="E95" s="84">
        <f t="shared" si="23"/>
        <v>26.350480994288674</v>
      </c>
      <c r="F95" s="84">
        <f t="shared" si="24"/>
        <v>26.350480994288674</v>
      </c>
      <c r="G95" s="15">
        <f t="shared" si="19"/>
        <v>18.201222070695177</v>
      </c>
      <c r="H95" s="15">
        <f t="shared" si="19"/>
        <v>20.917641711893008</v>
      </c>
      <c r="I95" s="15">
        <f t="shared" si="19"/>
        <v>23.634061353090843</v>
      </c>
      <c r="J95" s="15">
        <f t="shared" si="18"/>
        <v>26.350480994288674</v>
      </c>
      <c r="K95" s="15">
        <f t="shared" si="18"/>
        <v>29.066900635486505</v>
      </c>
      <c r="L95" s="15">
        <f t="shared" si="18"/>
        <v>31.783320276684339</v>
      </c>
      <c r="M95" s="15">
        <f t="shared" si="18"/>
        <v>34.499739917882167</v>
      </c>
      <c r="N95" s="15">
        <f t="shared" si="34"/>
        <v>29.175557421134421</v>
      </c>
      <c r="O95" s="84">
        <f t="shared" si="25"/>
        <v>0</v>
      </c>
      <c r="P95" s="84">
        <f t="shared" si="26"/>
        <v>4.0746294617967482</v>
      </c>
      <c r="Q95" s="84">
        <f t="shared" si="27"/>
        <v>4.0746294617967482</v>
      </c>
      <c r="R95" s="15">
        <f t="shared" si="28"/>
        <v>-8.1492589235934965</v>
      </c>
      <c r="S95" s="15">
        <f t="shared" si="29"/>
        <v>-5.4328392823956646</v>
      </c>
      <c r="T95" s="15">
        <f t="shared" si="30"/>
        <v>-2.7164196411978323</v>
      </c>
      <c r="U95" s="16">
        <v>0</v>
      </c>
      <c r="V95" s="15">
        <f t="shared" si="31"/>
        <v>2.7164196411978323</v>
      </c>
      <c r="W95" s="15">
        <f t="shared" si="32"/>
        <v>5.4328392823956646</v>
      </c>
      <c r="X95" s="15">
        <f t="shared" si="33"/>
        <v>8.1492589235934965</v>
      </c>
      <c r="AC95" s="70"/>
    </row>
    <row r="96" spans="1:36">
      <c r="A96" s="14">
        <f>'b（手動）計算用'!E98</f>
        <v>103</v>
      </c>
      <c r="B96" s="84">
        <f t="shared" si="20"/>
        <v>0</v>
      </c>
      <c r="C96" s="84">
        <f t="shared" si="21"/>
        <v>0</v>
      </c>
      <c r="D96" s="84">
        <f t="shared" si="22"/>
        <v>0</v>
      </c>
      <c r="E96" s="84">
        <f t="shared" si="23"/>
        <v>26.431130593318795</v>
      </c>
      <c r="F96" s="84">
        <f t="shared" si="24"/>
        <v>26.431130593318795</v>
      </c>
      <c r="G96" s="15">
        <f t="shared" si="19"/>
        <v>18.238051706743931</v>
      </c>
      <c r="H96" s="15">
        <f t="shared" si="19"/>
        <v>20.969078002268883</v>
      </c>
      <c r="I96" s="15">
        <f t="shared" si="19"/>
        <v>23.700104297793839</v>
      </c>
      <c r="J96" s="15">
        <f t="shared" si="18"/>
        <v>26.431130593318795</v>
      </c>
      <c r="K96" s="15">
        <f t="shared" si="18"/>
        <v>29.16215688884375</v>
      </c>
      <c r="L96" s="15">
        <f t="shared" si="18"/>
        <v>31.893183184368706</v>
      </c>
      <c r="M96" s="15">
        <f t="shared" si="18"/>
        <v>34.624209479893658</v>
      </c>
      <c r="N96" s="15">
        <f t="shared" si="34"/>
        <v>29.271397940664748</v>
      </c>
      <c r="O96" s="84">
        <f t="shared" si="25"/>
        <v>0</v>
      </c>
      <c r="P96" s="84">
        <f t="shared" si="26"/>
        <v>4.0965394432874325</v>
      </c>
      <c r="Q96" s="84">
        <f t="shared" si="27"/>
        <v>4.0965394432874325</v>
      </c>
      <c r="R96" s="15">
        <f t="shared" si="28"/>
        <v>-8.1930788865748649</v>
      </c>
      <c r="S96" s="15">
        <f t="shared" si="29"/>
        <v>-5.4620525910499103</v>
      </c>
      <c r="T96" s="15">
        <f t="shared" si="30"/>
        <v>-2.7310262955249551</v>
      </c>
      <c r="U96" s="16">
        <v>0</v>
      </c>
      <c r="V96" s="15">
        <f t="shared" si="31"/>
        <v>2.7310262955249551</v>
      </c>
      <c r="W96" s="15">
        <f t="shared" si="32"/>
        <v>5.4620525910499103</v>
      </c>
      <c r="X96" s="15">
        <f t="shared" si="33"/>
        <v>8.1930788865748649</v>
      </c>
      <c r="AC96" s="70"/>
    </row>
    <row r="97" spans="1:29">
      <c r="A97" s="14">
        <f>'b（手動）計算用'!E99</f>
        <v>104</v>
      </c>
      <c r="B97" s="84">
        <f t="shared" si="20"/>
        <v>0</v>
      </c>
      <c r="C97" s="84">
        <f t="shared" si="21"/>
        <v>0</v>
      </c>
      <c r="D97" s="84">
        <f t="shared" si="22"/>
        <v>0</v>
      </c>
      <c r="E97" s="84">
        <f t="shared" si="23"/>
        <v>26.510275768996593</v>
      </c>
      <c r="F97" s="84">
        <f t="shared" si="24"/>
        <v>26.510275768996593</v>
      </c>
      <c r="G97" s="15">
        <f t="shared" si="19"/>
        <v>18.274215605953025</v>
      </c>
      <c r="H97" s="15">
        <f t="shared" si="19"/>
        <v>21.019568993634213</v>
      </c>
      <c r="I97" s="15">
        <f t="shared" si="19"/>
        <v>23.764922381315404</v>
      </c>
      <c r="J97" s="15">
        <f t="shared" si="18"/>
        <v>26.510275768996593</v>
      </c>
      <c r="K97" s="15">
        <f t="shared" si="18"/>
        <v>29.255629156677781</v>
      </c>
      <c r="L97" s="15">
        <f t="shared" si="18"/>
        <v>32.000982544358969</v>
      </c>
      <c r="M97" s="15">
        <f t="shared" si="18"/>
        <v>34.746335932040161</v>
      </c>
      <c r="N97" s="15">
        <f t="shared" si="34"/>
        <v>29.365443292185031</v>
      </c>
      <c r="O97" s="84">
        <f t="shared" si="25"/>
        <v>0</v>
      </c>
      <c r="P97" s="84">
        <f t="shared" si="26"/>
        <v>4.1180300815217841</v>
      </c>
      <c r="Q97" s="84">
        <f t="shared" si="27"/>
        <v>4.1180300815217841</v>
      </c>
      <c r="R97" s="15">
        <f t="shared" si="28"/>
        <v>-8.2360601630435681</v>
      </c>
      <c r="S97" s="15">
        <f t="shared" si="29"/>
        <v>-5.4907067753623791</v>
      </c>
      <c r="T97" s="15">
        <f t="shared" si="30"/>
        <v>-2.7453533876811895</v>
      </c>
      <c r="U97" s="16">
        <v>0</v>
      </c>
      <c r="V97" s="15">
        <f t="shared" si="31"/>
        <v>2.7453533876811895</v>
      </c>
      <c r="W97" s="15">
        <f t="shared" si="32"/>
        <v>5.4907067753623791</v>
      </c>
      <c r="X97" s="15">
        <f t="shared" si="33"/>
        <v>8.2360601630435681</v>
      </c>
    </row>
    <row r="98" spans="1:29">
      <c r="A98" s="14">
        <f>'b（手動）計算用'!E100</f>
        <v>105</v>
      </c>
      <c r="B98" s="84">
        <f t="shared" si="20"/>
        <v>0</v>
      </c>
      <c r="C98" s="84">
        <f t="shared" si="21"/>
        <v>0</v>
      </c>
      <c r="D98" s="84">
        <f t="shared" si="22"/>
        <v>0</v>
      </c>
      <c r="E98" s="84">
        <f t="shared" si="23"/>
        <v>26.587944584569126</v>
      </c>
      <c r="F98" s="84">
        <f t="shared" si="24"/>
        <v>26.587944584569126</v>
      </c>
      <c r="G98" s="15">
        <f t="shared" si="19"/>
        <v>18.309736669942545</v>
      </c>
      <c r="H98" s="15">
        <f t="shared" si="19"/>
        <v>21.069139308151403</v>
      </c>
      <c r="I98" s="15">
        <f t="shared" si="19"/>
        <v>23.828541946360264</v>
      </c>
      <c r="J98" s="15">
        <f t="shared" si="18"/>
        <v>26.587944584569126</v>
      </c>
      <c r="K98" s="15">
        <f t="shared" si="18"/>
        <v>29.347347222777987</v>
      </c>
      <c r="L98" s="15">
        <f t="shared" si="18"/>
        <v>32.106749860986845</v>
      </c>
      <c r="M98" s="15">
        <f t="shared" si="18"/>
        <v>34.866152499195707</v>
      </c>
      <c r="N98" s="15">
        <f t="shared" si="34"/>
        <v>29.45772332830634</v>
      </c>
      <c r="O98" s="84">
        <f t="shared" si="25"/>
        <v>0</v>
      </c>
      <c r="P98" s="84">
        <f t="shared" si="26"/>
        <v>4.1391039573132913</v>
      </c>
      <c r="Q98" s="84">
        <f t="shared" si="27"/>
        <v>4.1391039573132913</v>
      </c>
      <c r="R98" s="15">
        <f t="shared" si="28"/>
        <v>-8.2782079146265826</v>
      </c>
      <c r="S98" s="15">
        <f t="shared" si="29"/>
        <v>-5.518805276417722</v>
      </c>
      <c r="T98" s="15">
        <f t="shared" si="30"/>
        <v>-2.759402638208861</v>
      </c>
      <c r="U98" s="16">
        <v>0</v>
      </c>
      <c r="V98" s="15">
        <f t="shared" si="31"/>
        <v>2.759402638208861</v>
      </c>
      <c r="W98" s="15">
        <f t="shared" si="32"/>
        <v>5.518805276417722</v>
      </c>
      <c r="X98" s="15">
        <f t="shared" si="33"/>
        <v>8.2782079146265826</v>
      </c>
    </row>
    <row r="99" spans="1:29">
      <c r="A99" s="14">
        <f>'b（手動）計算用'!E101</f>
        <v>106</v>
      </c>
      <c r="B99" s="84">
        <f t="shared" si="20"/>
        <v>0</v>
      </c>
      <c r="C99" s="84">
        <f t="shared" si="21"/>
        <v>0</v>
      </c>
      <c r="D99" s="84">
        <f t="shared" si="22"/>
        <v>0</v>
      </c>
      <c r="E99" s="84">
        <f t="shared" si="23"/>
        <v>26.664164579796608</v>
      </c>
      <c r="F99" s="84">
        <f t="shared" si="24"/>
        <v>26.664164579796608</v>
      </c>
      <c r="G99" s="15">
        <f t="shared" si="19"/>
        <v>18.344636743500281</v>
      </c>
      <c r="H99" s="15">
        <f t="shared" si="19"/>
        <v>21.117812688932389</v>
      </c>
      <c r="I99" s="15">
        <f t="shared" si="19"/>
        <v>23.890988634364501</v>
      </c>
      <c r="J99" s="15">
        <f t="shared" si="18"/>
        <v>26.664164579796608</v>
      </c>
      <c r="K99" s="15">
        <f t="shared" si="18"/>
        <v>29.437340525228716</v>
      </c>
      <c r="L99" s="15">
        <f t="shared" si="18"/>
        <v>32.210516470660828</v>
      </c>
      <c r="M99" s="15">
        <f t="shared" si="18"/>
        <v>34.983692416092936</v>
      </c>
      <c r="N99" s="15">
        <f t="shared" si="34"/>
        <v>29.548267563046004</v>
      </c>
      <c r="O99" s="84">
        <f t="shared" si="25"/>
        <v>0</v>
      </c>
      <c r="P99" s="84">
        <f t="shared" si="26"/>
        <v>4.1597639181481636</v>
      </c>
      <c r="Q99" s="84">
        <f t="shared" si="27"/>
        <v>4.1597639181481636</v>
      </c>
      <c r="R99" s="15">
        <f t="shared" si="28"/>
        <v>-8.3195278362963272</v>
      </c>
      <c r="S99" s="15">
        <f t="shared" si="29"/>
        <v>-5.5463518908642184</v>
      </c>
      <c r="T99" s="15">
        <f t="shared" si="30"/>
        <v>-2.7731759454321092</v>
      </c>
      <c r="U99" s="16">
        <v>0</v>
      </c>
      <c r="V99" s="15">
        <f t="shared" si="31"/>
        <v>2.7731759454321092</v>
      </c>
      <c r="W99" s="15">
        <f t="shared" si="32"/>
        <v>5.5463518908642184</v>
      </c>
      <c r="X99" s="15">
        <f t="shared" si="33"/>
        <v>8.3195278362963272</v>
      </c>
    </row>
    <row r="100" spans="1:29">
      <c r="A100" s="14">
        <f>'b（手動）計算用'!E102</f>
        <v>107</v>
      </c>
      <c r="B100" s="84">
        <f t="shared" si="20"/>
        <v>0</v>
      </c>
      <c r="C100" s="84">
        <f t="shared" si="21"/>
        <v>0</v>
      </c>
      <c r="D100" s="84">
        <f t="shared" si="22"/>
        <v>0</v>
      </c>
      <c r="E100" s="84">
        <f t="shared" si="23"/>
        <v>26.73896278071744</v>
      </c>
      <c r="F100" s="84">
        <f t="shared" si="24"/>
        <v>26.73896278071744</v>
      </c>
      <c r="G100" s="15">
        <f t="shared" si="19"/>
        <v>18.378936652782748</v>
      </c>
      <c r="H100" s="15">
        <f t="shared" si="19"/>
        <v>21.165612028760979</v>
      </c>
      <c r="I100" s="15">
        <f t="shared" si="19"/>
        <v>23.952287404739209</v>
      </c>
      <c r="J100" s="15">
        <f t="shared" si="18"/>
        <v>26.73896278071744</v>
      </c>
      <c r="K100" s="15">
        <f t="shared" si="18"/>
        <v>29.52563815669567</v>
      </c>
      <c r="L100" s="15">
        <f t="shared" si="18"/>
        <v>32.312313532673897</v>
      </c>
      <c r="M100" s="15">
        <f t="shared" si="18"/>
        <v>35.098988908652132</v>
      </c>
      <c r="N100" s="15">
        <f t="shared" si="34"/>
        <v>29.637105171734799</v>
      </c>
      <c r="O100" s="84">
        <f t="shared" si="25"/>
        <v>0</v>
      </c>
      <c r="P100" s="84">
        <f t="shared" si="26"/>
        <v>4.180013063967345</v>
      </c>
      <c r="Q100" s="84">
        <f t="shared" si="27"/>
        <v>4.180013063967345</v>
      </c>
      <c r="R100" s="15">
        <f t="shared" si="28"/>
        <v>-8.3600261279346899</v>
      </c>
      <c r="S100" s="15">
        <f t="shared" si="29"/>
        <v>-5.5733507519564602</v>
      </c>
      <c r="T100" s="15">
        <f t="shared" si="30"/>
        <v>-2.7866753759782301</v>
      </c>
      <c r="U100" s="16">
        <v>0</v>
      </c>
      <c r="V100" s="15">
        <f t="shared" si="31"/>
        <v>2.7866753759782301</v>
      </c>
      <c r="W100" s="15">
        <f t="shared" si="32"/>
        <v>5.5733507519564602</v>
      </c>
      <c r="X100" s="15">
        <f t="shared" si="33"/>
        <v>8.3600261279346899</v>
      </c>
    </row>
    <row r="101" spans="1:29">
      <c r="A101" s="14">
        <f>'b（手動）計算用'!E103</f>
        <v>108</v>
      </c>
      <c r="B101" s="84">
        <f t="shared" si="20"/>
        <v>0</v>
      </c>
      <c r="C101" s="84">
        <f t="shared" si="21"/>
        <v>0</v>
      </c>
      <c r="D101" s="84">
        <f t="shared" si="22"/>
        <v>0</v>
      </c>
      <c r="E101" s="84">
        <f t="shared" si="23"/>
        <v>26.812365709231091</v>
      </c>
      <c r="F101" s="84">
        <f t="shared" si="24"/>
        <v>26.812365709231091</v>
      </c>
      <c r="G101" s="15">
        <f t="shared" si="19"/>
        <v>18.412656243109947</v>
      </c>
      <c r="H101" s="15">
        <f t="shared" si="19"/>
        <v>21.212559398483663</v>
      </c>
      <c r="I101" s="15">
        <f t="shared" si="19"/>
        <v>24.012462553857375</v>
      </c>
      <c r="J101" s="15">
        <f t="shared" si="18"/>
        <v>26.812365709231091</v>
      </c>
      <c r="K101" s="15">
        <f t="shared" si="18"/>
        <v>29.612268864604808</v>
      </c>
      <c r="L101" s="15">
        <f t="shared" si="18"/>
        <v>32.41217201997852</v>
      </c>
      <c r="M101" s="15">
        <f t="shared" si="18"/>
        <v>35.21207517535224</v>
      </c>
      <c r="N101" s="15">
        <f t="shared" si="34"/>
        <v>29.724264990819755</v>
      </c>
      <c r="O101" s="84">
        <f t="shared" si="25"/>
        <v>0</v>
      </c>
      <c r="P101" s="84">
        <f t="shared" si="26"/>
        <v>4.1998547330605724</v>
      </c>
      <c r="Q101" s="84">
        <f t="shared" si="27"/>
        <v>4.1998547330605724</v>
      </c>
      <c r="R101" s="15">
        <f t="shared" si="28"/>
        <v>-8.3997094661211449</v>
      </c>
      <c r="S101" s="15">
        <f t="shared" si="29"/>
        <v>-5.5998063107474296</v>
      </c>
      <c r="T101" s="15">
        <f t="shared" si="30"/>
        <v>-2.7999031553737148</v>
      </c>
      <c r="U101" s="16">
        <v>0</v>
      </c>
      <c r="V101" s="15">
        <f t="shared" si="31"/>
        <v>2.7999031553737148</v>
      </c>
      <c r="W101" s="15">
        <f t="shared" si="32"/>
        <v>5.5998063107474296</v>
      </c>
      <c r="X101" s="15">
        <f t="shared" si="33"/>
        <v>8.3997094661211449</v>
      </c>
    </row>
    <row r="102" spans="1:29">
      <c r="A102" s="14">
        <f>'b（手動）計算用'!E104</f>
        <v>109</v>
      </c>
      <c r="B102" s="84">
        <f t="shared" si="20"/>
        <v>0</v>
      </c>
      <c r="C102" s="84">
        <f t="shared" si="21"/>
        <v>0</v>
      </c>
      <c r="D102" s="84">
        <f t="shared" si="22"/>
        <v>0</v>
      </c>
      <c r="E102" s="84">
        <f t="shared" si="23"/>
        <v>26.8843993925022</v>
      </c>
      <c r="F102" s="84">
        <f t="shared" si="24"/>
        <v>26.8843993925022</v>
      </c>
      <c r="G102" s="15">
        <f t="shared" si="19"/>
        <v>18.445814416286229</v>
      </c>
      <c r="H102" s="15">
        <f t="shared" si="19"/>
        <v>21.258676075024887</v>
      </c>
      <c r="I102" s="15">
        <f t="shared" si="19"/>
        <v>24.071537733763542</v>
      </c>
      <c r="J102" s="15">
        <f t="shared" si="18"/>
        <v>26.8843993925022</v>
      </c>
      <c r="K102" s="15">
        <f t="shared" si="18"/>
        <v>29.697261051240858</v>
      </c>
      <c r="L102" s="15">
        <f t="shared" si="18"/>
        <v>32.510122709979512</v>
      </c>
      <c r="M102" s="15">
        <f t="shared" si="18"/>
        <v>35.322984368718167</v>
      </c>
      <c r="N102" s="15">
        <f t="shared" si="34"/>
        <v>29.809775517590403</v>
      </c>
      <c r="O102" s="84">
        <f t="shared" si="25"/>
        <v>0</v>
      </c>
      <c r="P102" s="84">
        <f t="shared" si="26"/>
        <v>4.2192924881079854</v>
      </c>
      <c r="Q102" s="84">
        <f t="shared" si="27"/>
        <v>4.2192924881079854</v>
      </c>
      <c r="R102" s="15">
        <f t="shared" si="28"/>
        <v>-8.4385849762159708</v>
      </c>
      <c r="S102" s="15">
        <f t="shared" si="29"/>
        <v>-5.6257233174773136</v>
      </c>
      <c r="T102" s="15">
        <f t="shared" si="30"/>
        <v>-2.8128616587386568</v>
      </c>
      <c r="U102" s="16">
        <v>0</v>
      </c>
      <c r="V102" s="15">
        <f t="shared" si="31"/>
        <v>2.8128616587386568</v>
      </c>
      <c r="W102" s="15">
        <f t="shared" si="32"/>
        <v>5.6257233174773136</v>
      </c>
      <c r="X102" s="15">
        <f t="shared" si="33"/>
        <v>8.4385849762159708</v>
      </c>
    </row>
    <row r="103" spans="1:29">
      <c r="A103" s="14">
        <f>'b（手動）計算用'!E105</f>
        <v>110</v>
      </c>
      <c r="B103" s="84">
        <f t="shared" si="20"/>
        <v>0</v>
      </c>
      <c r="C103" s="84">
        <f t="shared" si="21"/>
        <v>0</v>
      </c>
      <c r="D103" s="84">
        <f t="shared" si="22"/>
        <v>0</v>
      </c>
      <c r="E103" s="84">
        <f t="shared" si="23"/>
        <v>26.955089372189278</v>
      </c>
      <c r="F103" s="84">
        <f t="shared" si="24"/>
        <v>26.955089372189278</v>
      </c>
      <c r="G103" s="15">
        <f t="shared" si="19"/>
        <v>18.478429167385105</v>
      </c>
      <c r="H103" s="15">
        <f t="shared" si="19"/>
        <v>21.303982568986495</v>
      </c>
      <c r="I103" s="15">
        <f t="shared" si="19"/>
        <v>24.129535970587888</v>
      </c>
      <c r="J103" s="15">
        <f t="shared" si="18"/>
        <v>26.955089372189278</v>
      </c>
      <c r="K103" s="15">
        <f t="shared" si="18"/>
        <v>29.780642773790667</v>
      </c>
      <c r="L103" s="15">
        <f t="shared" si="18"/>
        <v>32.606196175392057</v>
      </c>
      <c r="M103" s="15">
        <f t="shared" si="18"/>
        <v>35.431749576993454</v>
      </c>
      <c r="N103" s="15">
        <f t="shared" si="34"/>
        <v>29.893664909854724</v>
      </c>
      <c r="O103" s="84">
        <f t="shared" si="25"/>
        <v>0</v>
      </c>
      <c r="P103" s="84">
        <f t="shared" si="26"/>
        <v>4.2383301024020863</v>
      </c>
      <c r="Q103" s="84">
        <f t="shared" si="27"/>
        <v>4.2383301024020863</v>
      </c>
      <c r="R103" s="15">
        <f t="shared" si="28"/>
        <v>-8.4766602048041726</v>
      </c>
      <c r="S103" s="15">
        <f t="shared" si="29"/>
        <v>-5.651106803202782</v>
      </c>
      <c r="T103" s="15">
        <f t="shared" si="30"/>
        <v>-2.825553401601391</v>
      </c>
      <c r="U103" s="16">
        <v>0</v>
      </c>
      <c r="V103" s="15">
        <f t="shared" si="31"/>
        <v>2.825553401601391</v>
      </c>
      <c r="W103" s="15">
        <f t="shared" si="32"/>
        <v>5.651106803202782</v>
      </c>
      <c r="X103" s="15">
        <f t="shared" si="33"/>
        <v>8.4766602048041726</v>
      </c>
    </row>
    <row r="104" spans="1:29">
      <c r="A104" s="14">
        <f>'b（手動）計算用'!E106</f>
        <v>111</v>
      </c>
      <c r="B104" s="84">
        <f t="shared" si="20"/>
        <v>0</v>
      </c>
      <c r="C104" s="84">
        <f t="shared" si="21"/>
        <v>0</v>
      </c>
      <c r="D104" s="84">
        <f t="shared" si="22"/>
        <v>0</v>
      </c>
      <c r="E104" s="84">
        <f t="shared" si="23"/>
        <v>27.024460713501263</v>
      </c>
      <c r="F104" s="84">
        <f t="shared" si="24"/>
        <v>27.024460713501263</v>
      </c>
      <c r="G104" s="15">
        <f t="shared" si="19"/>
        <v>18.510517620940952</v>
      </c>
      <c r="H104" s="15">
        <f t="shared" si="19"/>
        <v>21.34849865179439</v>
      </c>
      <c r="I104" s="15">
        <f t="shared" si="19"/>
        <v>24.186479682647828</v>
      </c>
      <c r="J104" s="15">
        <f t="shared" si="18"/>
        <v>27.024460713501263</v>
      </c>
      <c r="K104" s="15">
        <f t="shared" si="18"/>
        <v>29.862441744354697</v>
      </c>
      <c r="L104" s="15">
        <f t="shared" si="18"/>
        <v>32.700422775208139</v>
      </c>
      <c r="M104" s="15">
        <f t="shared" si="18"/>
        <v>35.538403806061574</v>
      </c>
      <c r="N104" s="15">
        <f t="shared" si="34"/>
        <v>29.975960985588838</v>
      </c>
      <c r="O104" s="84">
        <f t="shared" si="25"/>
        <v>0</v>
      </c>
      <c r="P104" s="84">
        <f t="shared" si="26"/>
        <v>4.2569715462801545</v>
      </c>
      <c r="Q104" s="84">
        <f t="shared" si="27"/>
        <v>4.2569715462801545</v>
      </c>
      <c r="R104" s="15">
        <f t="shared" si="28"/>
        <v>-8.513943092560309</v>
      </c>
      <c r="S104" s="15">
        <f t="shared" si="29"/>
        <v>-5.6759620617068727</v>
      </c>
      <c r="T104" s="15">
        <f t="shared" si="30"/>
        <v>-2.8379810308534363</v>
      </c>
      <c r="U104" s="16">
        <v>0</v>
      </c>
      <c r="V104" s="15">
        <f t="shared" si="31"/>
        <v>2.8379810308534363</v>
      </c>
      <c r="W104" s="15">
        <f t="shared" si="32"/>
        <v>5.6759620617068727</v>
      </c>
      <c r="X104" s="15">
        <f t="shared" si="33"/>
        <v>8.513943092560309</v>
      </c>
    </row>
    <row r="105" spans="1:29">
      <c r="A105" s="14">
        <f>'b（手動）計算用'!E107</f>
        <v>112</v>
      </c>
      <c r="B105" s="84">
        <f t="shared" si="20"/>
        <v>0</v>
      </c>
      <c r="C105" s="84">
        <f t="shared" si="21"/>
        <v>0</v>
      </c>
      <c r="D105" s="84">
        <f t="shared" si="22"/>
        <v>0</v>
      </c>
      <c r="E105" s="84">
        <f t="shared" si="23"/>
        <v>27.092538014085125</v>
      </c>
      <c r="F105" s="84">
        <f t="shared" si="24"/>
        <v>27.092538014085125</v>
      </c>
      <c r="G105" s="15">
        <f t="shared" si="19"/>
        <v>18.542096066496015</v>
      </c>
      <c r="H105" s="15">
        <f t="shared" si="19"/>
        <v>21.392243382359052</v>
      </c>
      <c r="I105" s="15">
        <f t="shared" si="19"/>
        <v>24.242390698222088</v>
      </c>
      <c r="J105" s="15">
        <f t="shared" si="18"/>
        <v>27.092538014085125</v>
      </c>
      <c r="K105" s="15">
        <f t="shared" si="18"/>
        <v>29.942685329948162</v>
      </c>
      <c r="L105" s="15">
        <f t="shared" si="18"/>
        <v>32.792832645811202</v>
      </c>
      <c r="M105" s="15">
        <f t="shared" si="18"/>
        <v>35.642979961674236</v>
      </c>
      <c r="N105" s="15">
        <f t="shared" si="34"/>
        <v>30.056691222582685</v>
      </c>
      <c r="O105" s="84">
        <f t="shared" si="25"/>
        <v>0</v>
      </c>
      <c r="P105" s="84">
        <f t="shared" si="26"/>
        <v>4.2752209737945561</v>
      </c>
      <c r="Q105" s="84">
        <f t="shared" si="27"/>
        <v>4.2752209737945561</v>
      </c>
      <c r="R105" s="15">
        <f t="shared" si="28"/>
        <v>-8.5504419475891122</v>
      </c>
      <c r="S105" s="15">
        <f t="shared" si="29"/>
        <v>-5.7002946317260745</v>
      </c>
      <c r="T105" s="15">
        <f t="shared" si="30"/>
        <v>-2.8501473158630373</v>
      </c>
      <c r="U105" s="16">
        <v>0</v>
      </c>
      <c r="V105" s="15">
        <f t="shared" si="31"/>
        <v>2.8501473158630373</v>
      </c>
      <c r="W105" s="15">
        <f t="shared" si="32"/>
        <v>5.7002946317260745</v>
      </c>
      <c r="X105" s="15">
        <f t="shared" si="33"/>
        <v>8.5504419475891122</v>
      </c>
    </row>
    <row r="106" spans="1:29">
      <c r="A106" s="14">
        <f>'b（手動）計算用'!E108</f>
        <v>113</v>
      </c>
      <c r="B106" s="84">
        <f t="shared" si="20"/>
        <v>0</v>
      </c>
      <c r="C106" s="84">
        <f t="shared" si="21"/>
        <v>0</v>
      </c>
      <c r="D106" s="84">
        <f t="shared" si="22"/>
        <v>0</v>
      </c>
      <c r="E106" s="84">
        <f t="shared" si="23"/>
        <v>27.159345412747673</v>
      </c>
      <c r="F106" s="84">
        <f t="shared" si="24"/>
        <v>27.159345412747673</v>
      </c>
      <c r="G106" s="15">
        <f t="shared" si="19"/>
        <v>18.573179993456066</v>
      </c>
      <c r="H106" s="15">
        <f t="shared" si="19"/>
        <v>21.435235133219933</v>
      </c>
      <c r="I106" s="15">
        <f t="shared" si="19"/>
        <v>24.297290272983801</v>
      </c>
      <c r="J106" s="15">
        <f t="shared" si="18"/>
        <v>27.159345412747673</v>
      </c>
      <c r="K106" s="15">
        <f t="shared" si="18"/>
        <v>30.021400552511544</v>
      </c>
      <c r="L106" s="15">
        <f t="shared" si="18"/>
        <v>32.883455692275412</v>
      </c>
      <c r="M106" s="15">
        <f t="shared" si="18"/>
        <v>35.74551083203928</v>
      </c>
      <c r="N106" s="15">
        <f t="shared" si="34"/>
        <v>30.135882758102099</v>
      </c>
      <c r="O106" s="84">
        <f t="shared" si="25"/>
        <v>0</v>
      </c>
      <c r="P106" s="84">
        <f t="shared" si="26"/>
        <v>4.2930827096458044</v>
      </c>
      <c r="Q106" s="84">
        <f t="shared" si="27"/>
        <v>4.2930827096458044</v>
      </c>
      <c r="R106" s="15">
        <f t="shared" si="28"/>
        <v>-8.5861654192916088</v>
      </c>
      <c r="S106" s="15">
        <f t="shared" si="29"/>
        <v>-5.7241102795277392</v>
      </c>
      <c r="T106" s="15">
        <f t="shared" si="30"/>
        <v>-2.8620551397638696</v>
      </c>
      <c r="U106" s="16">
        <v>0</v>
      </c>
      <c r="V106" s="15">
        <f t="shared" si="31"/>
        <v>2.8620551397638696</v>
      </c>
      <c r="W106" s="15">
        <f t="shared" si="32"/>
        <v>5.7241102795277392</v>
      </c>
      <c r="X106" s="15">
        <f t="shared" si="33"/>
        <v>8.5861654192916088</v>
      </c>
    </row>
    <row r="107" spans="1:29">
      <c r="A107" s="14">
        <f>'b（手動）計算用'!E109</f>
        <v>114</v>
      </c>
      <c r="B107" s="84">
        <f t="shared" si="20"/>
        <v>0</v>
      </c>
      <c r="C107" s="84">
        <f t="shared" si="21"/>
        <v>0</v>
      </c>
      <c r="D107" s="84">
        <f t="shared" si="22"/>
        <v>0</v>
      </c>
      <c r="E107" s="84">
        <f t="shared" si="23"/>
        <v>27.22490659801468</v>
      </c>
      <c r="F107" s="84">
        <f t="shared" si="24"/>
        <v>27.22490659801468</v>
      </c>
      <c r="G107" s="15">
        <f t="shared" si="19"/>
        <v>18.603784125213394</v>
      </c>
      <c r="H107" s="15">
        <f t="shared" si="19"/>
        <v>21.477491616147155</v>
      </c>
      <c r="I107" s="15">
        <f t="shared" si="19"/>
        <v>24.351199107080916</v>
      </c>
      <c r="J107" s="15">
        <f t="shared" si="18"/>
        <v>27.22490659801468</v>
      </c>
      <c r="K107" s="15">
        <f t="shared" si="18"/>
        <v>30.098614088948445</v>
      </c>
      <c r="L107" s="15">
        <f t="shared" si="18"/>
        <v>32.972321579882205</v>
      </c>
      <c r="M107" s="15">
        <f t="shared" si="18"/>
        <v>35.846029070815966</v>
      </c>
      <c r="N107" s="15">
        <f t="shared" si="34"/>
        <v>30.213562388585792</v>
      </c>
      <c r="O107" s="84">
        <f t="shared" si="25"/>
        <v>0</v>
      </c>
      <c r="P107" s="84">
        <f t="shared" si="26"/>
        <v>4.3105612364006438</v>
      </c>
      <c r="Q107" s="84">
        <f t="shared" si="27"/>
        <v>4.3105612364006438</v>
      </c>
      <c r="R107" s="15">
        <f t="shared" si="28"/>
        <v>-8.6211224728012876</v>
      </c>
      <c r="S107" s="15">
        <f t="shared" si="29"/>
        <v>-5.7474149818675251</v>
      </c>
      <c r="T107" s="15">
        <f t="shared" si="30"/>
        <v>-2.8737074909337625</v>
      </c>
      <c r="U107" s="16">
        <v>0</v>
      </c>
      <c r="V107" s="15">
        <f t="shared" si="31"/>
        <v>2.8737074909337625</v>
      </c>
      <c r="W107" s="15">
        <f t="shared" si="32"/>
        <v>5.7474149818675251</v>
      </c>
      <c r="X107" s="15">
        <f t="shared" si="33"/>
        <v>8.6211224728012876</v>
      </c>
      <c r="AC107" s="81"/>
    </row>
    <row r="108" spans="1:29">
      <c r="A108" s="14">
        <f>'b（手動）計算用'!E110</f>
        <v>115</v>
      </c>
      <c r="B108" s="84">
        <f t="shared" si="20"/>
        <v>0</v>
      </c>
      <c r="C108" s="84">
        <f t="shared" si="21"/>
        <v>0</v>
      </c>
      <c r="D108" s="84">
        <f t="shared" si="22"/>
        <v>0</v>
      </c>
      <c r="E108" s="84">
        <f t="shared" si="23"/>
        <v>27.28924481653036</v>
      </c>
      <c r="F108" s="84">
        <f t="shared" si="24"/>
        <v>27.28924481653036</v>
      </c>
      <c r="G108" s="15">
        <f t="shared" si="19"/>
        <v>18.633922452500343</v>
      </c>
      <c r="H108" s="15">
        <f t="shared" si="19"/>
        <v>21.519029907177014</v>
      </c>
      <c r="I108" s="15">
        <f t="shared" si="19"/>
        <v>24.404137361853689</v>
      </c>
      <c r="J108" s="15">
        <f t="shared" si="18"/>
        <v>27.28924481653036</v>
      </c>
      <c r="K108" s="15">
        <f t="shared" si="18"/>
        <v>30.174352271207031</v>
      </c>
      <c r="L108" s="15">
        <f t="shared" si="18"/>
        <v>33.059459725883706</v>
      </c>
      <c r="M108" s="15">
        <f t="shared" si="18"/>
        <v>35.944567180560377</v>
      </c>
      <c r="N108" s="15">
        <f t="shared" si="34"/>
        <v>30.2897565693941</v>
      </c>
      <c r="O108" s="84">
        <f t="shared" si="25"/>
        <v>0</v>
      </c>
      <c r="P108" s="84">
        <f t="shared" si="26"/>
        <v>4.3276611820150084</v>
      </c>
      <c r="Q108" s="84">
        <f t="shared" si="27"/>
        <v>4.3276611820150084</v>
      </c>
      <c r="R108" s="15">
        <f t="shared" si="28"/>
        <v>-8.6553223640300168</v>
      </c>
      <c r="S108" s="15">
        <f t="shared" si="29"/>
        <v>-5.7702149093533448</v>
      </c>
      <c r="T108" s="15">
        <f t="shared" si="30"/>
        <v>-2.8851074546766724</v>
      </c>
      <c r="U108" s="16">
        <v>0</v>
      </c>
      <c r="V108" s="15">
        <f t="shared" si="31"/>
        <v>2.8851074546766724</v>
      </c>
      <c r="W108" s="15">
        <f t="shared" si="32"/>
        <v>5.7702149093533448</v>
      </c>
      <c r="X108" s="15">
        <f t="shared" si="33"/>
        <v>8.6553223640300168</v>
      </c>
    </row>
    <row r="109" spans="1:29">
      <c r="A109" s="14">
        <f>'b（手動）計算用'!E111</f>
        <v>116</v>
      </c>
      <c r="B109" s="84">
        <f t="shared" si="20"/>
        <v>0</v>
      </c>
      <c r="C109" s="84">
        <f t="shared" si="21"/>
        <v>0</v>
      </c>
      <c r="D109" s="84">
        <f t="shared" si="22"/>
        <v>0</v>
      </c>
      <c r="E109" s="84">
        <f t="shared" si="23"/>
        <v>27.35238288130013</v>
      </c>
      <c r="F109" s="84">
        <f t="shared" si="24"/>
        <v>27.35238288130013</v>
      </c>
      <c r="G109" s="15">
        <f t="shared" si="19"/>
        <v>18.663608265941591</v>
      </c>
      <c r="H109" s="15">
        <f t="shared" si="19"/>
        <v>21.559866471061103</v>
      </c>
      <c r="I109" s="15">
        <f t="shared" si="19"/>
        <v>24.456124676180615</v>
      </c>
      <c r="J109" s="15">
        <f t="shared" si="18"/>
        <v>27.35238288130013</v>
      </c>
      <c r="K109" s="15">
        <f t="shared" si="18"/>
        <v>30.248641086419646</v>
      </c>
      <c r="L109" s="15">
        <f t="shared" si="18"/>
        <v>33.144899291539161</v>
      </c>
      <c r="M109" s="15">
        <f t="shared" si="18"/>
        <v>36.04115749665867</v>
      </c>
      <c r="N109" s="15">
        <f t="shared" si="34"/>
        <v>30.364491414624425</v>
      </c>
      <c r="O109" s="84">
        <f t="shared" si="25"/>
        <v>0</v>
      </c>
      <c r="P109" s="84">
        <f t="shared" si="26"/>
        <v>4.3443873076792707</v>
      </c>
      <c r="Q109" s="84">
        <f t="shared" si="27"/>
        <v>4.3443873076792707</v>
      </c>
      <c r="R109" s="15">
        <f t="shared" si="28"/>
        <v>-8.6887746153585415</v>
      </c>
      <c r="S109" s="15">
        <f t="shared" si="29"/>
        <v>-5.7925164102390276</v>
      </c>
      <c r="T109" s="15">
        <f t="shared" si="30"/>
        <v>-2.8962582051195138</v>
      </c>
      <c r="U109" s="16">
        <v>0</v>
      </c>
      <c r="V109" s="15">
        <f t="shared" si="31"/>
        <v>2.8962582051195138</v>
      </c>
      <c r="W109" s="15">
        <f t="shared" si="32"/>
        <v>5.7925164102390276</v>
      </c>
      <c r="X109" s="15">
        <f t="shared" si="33"/>
        <v>8.6887746153585415</v>
      </c>
    </row>
    <row r="110" spans="1:29">
      <c r="A110" s="14">
        <f>'b（手動）計算用'!E112</f>
        <v>117</v>
      </c>
      <c r="B110" s="84">
        <f t="shared" si="20"/>
        <v>0</v>
      </c>
      <c r="C110" s="84">
        <f t="shared" si="21"/>
        <v>0</v>
      </c>
      <c r="D110" s="84">
        <f t="shared" si="22"/>
        <v>0</v>
      </c>
      <c r="E110" s="84">
        <f t="shared" si="23"/>
        <v>27.414343179779642</v>
      </c>
      <c r="F110" s="84">
        <f t="shared" si="24"/>
        <v>27.414343179779642</v>
      </c>
      <c r="G110" s="15">
        <f t="shared" si="19"/>
        <v>18.692854187777808</v>
      </c>
      <c r="H110" s="15">
        <f t="shared" si="19"/>
        <v>21.600017185111753</v>
      </c>
      <c r="I110" s="15">
        <f t="shared" si="19"/>
        <v>24.507180182445698</v>
      </c>
      <c r="J110" s="15">
        <f t="shared" si="18"/>
        <v>27.414343179779642</v>
      </c>
      <c r="K110" s="15">
        <f t="shared" si="18"/>
        <v>30.321506177113587</v>
      </c>
      <c r="L110" s="15">
        <f t="shared" si="18"/>
        <v>33.228669174447532</v>
      </c>
      <c r="M110" s="15">
        <f t="shared" si="18"/>
        <v>36.135832171781473</v>
      </c>
      <c r="N110" s="15">
        <f t="shared" si="34"/>
        <v>30.437792697006945</v>
      </c>
      <c r="O110" s="84">
        <f t="shared" si="25"/>
        <v>0</v>
      </c>
      <c r="P110" s="84">
        <f t="shared" si="26"/>
        <v>4.3607444960009172</v>
      </c>
      <c r="Q110" s="84">
        <f t="shared" si="27"/>
        <v>4.3607444960009172</v>
      </c>
      <c r="R110" s="15">
        <f t="shared" si="28"/>
        <v>-8.7214889920018344</v>
      </c>
      <c r="S110" s="15">
        <f t="shared" si="29"/>
        <v>-5.8143259946678896</v>
      </c>
      <c r="T110" s="15">
        <f t="shared" si="30"/>
        <v>-2.9071629973339448</v>
      </c>
      <c r="U110" s="16">
        <v>0</v>
      </c>
      <c r="V110" s="15">
        <f t="shared" si="31"/>
        <v>2.9071629973339448</v>
      </c>
      <c r="W110" s="15">
        <f t="shared" si="32"/>
        <v>5.8143259946678896</v>
      </c>
      <c r="X110" s="15">
        <f t="shared" si="33"/>
        <v>8.7214889920018344</v>
      </c>
    </row>
    <row r="111" spans="1:29">
      <c r="A111" s="14">
        <f>'b（手動）計算用'!E113</f>
        <v>118</v>
      </c>
      <c r="B111" s="84">
        <f t="shared" si="20"/>
        <v>0</v>
      </c>
      <c r="C111" s="84">
        <f t="shared" si="21"/>
        <v>0</v>
      </c>
      <c r="D111" s="84">
        <f t="shared" si="22"/>
        <v>0</v>
      </c>
      <c r="E111" s="84">
        <f t="shared" si="23"/>
        <v>27.475147681812913</v>
      </c>
      <c r="F111" s="84">
        <f t="shared" si="24"/>
        <v>27.475147681812913</v>
      </c>
      <c r="G111" s="15">
        <f t="shared" si="19"/>
        <v>18.721672202737736</v>
      </c>
      <c r="H111" s="15">
        <f t="shared" si="19"/>
        <v>21.639497362429459</v>
      </c>
      <c r="I111" s="15">
        <f t="shared" si="19"/>
        <v>24.557322522121186</v>
      </c>
      <c r="J111" s="15">
        <f t="shared" si="18"/>
        <v>27.475147681812913</v>
      </c>
      <c r="K111" s="15">
        <f t="shared" si="18"/>
        <v>30.392972841504641</v>
      </c>
      <c r="L111" s="15">
        <f t="shared" si="18"/>
        <v>33.310798001196368</v>
      </c>
      <c r="M111" s="15">
        <f t="shared" si="18"/>
        <v>36.228623160888091</v>
      </c>
      <c r="N111" s="15">
        <f t="shared" si="34"/>
        <v>30.50968584789231</v>
      </c>
      <c r="O111" s="84">
        <f t="shared" si="25"/>
        <v>0</v>
      </c>
      <c r="P111" s="84">
        <f t="shared" si="26"/>
        <v>4.3767377395375897</v>
      </c>
      <c r="Q111" s="84">
        <f t="shared" si="27"/>
        <v>4.3767377395375897</v>
      </c>
      <c r="R111" s="15">
        <f t="shared" si="28"/>
        <v>-8.7534754790751794</v>
      </c>
      <c r="S111" s="15">
        <f t="shared" si="29"/>
        <v>-5.8356503193834532</v>
      </c>
      <c r="T111" s="15">
        <f t="shared" si="30"/>
        <v>-2.9178251596917266</v>
      </c>
      <c r="U111" s="16">
        <v>0</v>
      </c>
      <c r="V111" s="15">
        <f t="shared" si="31"/>
        <v>2.9178251596917266</v>
      </c>
      <c r="W111" s="15">
        <f t="shared" si="32"/>
        <v>5.8356503193834532</v>
      </c>
      <c r="X111" s="15">
        <f t="shared" si="33"/>
        <v>8.7534754790751794</v>
      </c>
    </row>
    <row r="112" spans="1:29">
      <c r="A112" s="14">
        <f>'b（手動）計算用'!E114</f>
        <v>119</v>
      </c>
      <c r="B112" s="84">
        <f t="shared" si="20"/>
        <v>0</v>
      </c>
      <c r="C112" s="84">
        <f t="shared" si="21"/>
        <v>0</v>
      </c>
      <c r="D112" s="84">
        <f t="shared" si="22"/>
        <v>0</v>
      </c>
      <c r="E112" s="84">
        <f t="shared" si="23"/>
        <v>27.534817947422379</v>
      </c>
      <c r="F112" s="84">
        <f t="shared" si="24"/>
        <v>27.534817947422379</v>
      </c>
      <c r="G112" s="15">
        <f t="shared" si="19"/>
        <v>18.75007368803977</v>
      </c>
      <c r="H112" s="15">
        <f t="shared" si="19"/>
        <v>21.678321774500642</v>
      </c>
      <c r="I112" s="15">
        <f t="shared" si="19"/>
        <v>24.60656986096151</v>
      </c>
      <c r="J112" s="15">
        <f t="shared" si="18"/>
        <v>27.534817947422379</v>
      </c>
      <c r="K112" s="15">
        <f t="shared" si="18"/>
        <v>30.463066033883248</v>
      </c>
      <c r="L112" s="15">
        <f t="shared" si="18"/>
        <v>33.39131412034412</v>
      </c>
      <c r="M112" s="15">
        <f t="shared" si="18"/>
        <v>36.319562206804989</v>
      </c>
      <c r="N112" s="15">
        <f t="shared" si="34"/>
        <v>30.580195957341683</v>
      </c>
      <c r="O112" s="84">
        <f t="shared" si="25"/>
        <v>0</v>
      </c>
      <c r="P112" s="84">
        <f t="shared" si="26"/>
        <v>4.3923721296913039</v>
      </c>
      <c r="Q112" s="84">
        <f t="shared" si="27"/>
        <v>4.3923721296913039</v>
      </c>
      <c r="R112" s="15">
        <f t="shared" si="28"/>
        <v>-8.7847442593826077</v>
      </c>
      <c r="S112" s="15">
        <f t="shared" si="29"/>
        <v>-5.8564961729217382</v>
      </c>
      <c r="T112" s="15">
        <f t="shared" si="30"/>
        <v>-2.9282480864608691</v>
      </c>
      <c r="U112" s="16">
        <v>0</v>
      </c>
      <c r="V112" s="15">
        <f t="shared" si="31"/>
        <v>2.9282480864608691</v>
      </c>
      <c r="W112" s="15">
        <f t="shared" si="32"/>
        <v>5.8564961729217382</v>
      </c>
      <c r="X112" s="15">
        <f t="shared" si="33"/>
        <v>8.7847442593826077</v>
      </c>
    </row>
    <row r="113" spans="1:26">
      <c r="A113" s="14">
        <f>'b（手動）計算用'!E115</f>
        <v>120</v>
      </c>
      <c r="B113" s="84">
        <f t="shared" si="20"/>
        <v>0</v>
      </c>
      <c r="C113" s="84">
        <f t="shared" si="21"/>
        <v>0</v>
      </c>
      <c r="D113" s="84">
        <f t="shared" si="22"/>
        <v>0</v>
      </c>
      <c r="E113" s="84">
        <f t="shared" si="23"/>
        <v>27.593375134453623</v>
      </c>
      <c r="F113" s="84">
        <f t="shared" si="24"/>
        <v>27.593375134453623</v>
      </c>
      <c r="G113" s="15">
        <f t="shared" si="19"/>
        <v>18.778069442508283</v>
      </c>
      <c r="H113" s="15">
        <f t="shared" si="19"/>
        <v>21.716504673156727</v>
      </c>
      <c r="I113" s="15">
        <f t="shared" si="19"/>
        <v>24.654939903805175</v>
      </c>
      <c r="J113" s="15">
        <f t="shared" si="18"/>
        <v>27.593375134453623</v>
      </c>
      <c r="K113" s="15">
        <f t="shared" si="18"/>
        <v>30.531810365102071</v>
      </c>
      <c r="L113" s="15">
        <f t="shared" si="18"/>
        <v>33.470245595750519</v>
      </c>
      <c r="M113" s="15">
        <f t="shared" si="18"/>
        <v>36.408680826398964</v>
      </c>
      <c r="N113" s="15">
        <f t="shared" si="34"/>
        <v>30.64934777432801</v>
      </c>
      <c r="O113" s="84">
        <f t="shared" si="25"/>
        <v>0</v>
      </c>
      <c r="P113" s="84">
        <f t="shared" si="26"/>
        <v>4.4076528459726712</v>
      </c>
      <c r="Q113" s="84">
        <f t="shared" si="27"/>
        <v>4.4076528459726712</v>
      </c>
      <c r="R113" s="15">
        <f t="shared" si="28"/>
        <v>-8.8153056919453423</v>
      </c>
      <c r="S113" s="15">
        <f>-$Q113*4/3</f>
        <v>-5.8768704612968952</v>
      </c>
      <c r="T113" s="15">
        <f t="shared" si="30"/>
        <v>-2.9384352306484476</v>
      </c>
      <c r="U113" s="16">
        <v>0</v>
      </c>
      <c r="V113" s="15">
        <f t="shared" si="31"/>
        <v>2.9384352306484476</v>
      </c>
      <c r="W113" s="15">
        <f t="shared" si="32"/>
        <v>5.8768704612968952</v>
      </c>
      <c r="X113" s="15">
        <f t="shared" si="33"/>
        <v>8.8153056919453423</v>
      </c>
    </row>
    <row r="114" spans="1:26">
      <c r="A114" s="54"/>
      <c r="B114" s="161"/>
      <c r="C114" s="161"/>
      <c r="D114" s="161"/>
      <c r="E114" s="161"/>
      <c r="F114" s="161"/>
      <c r="G114" s="162"/>
      <c r="H114" s="162"/>
      <c r="I114" s="162"/>
      <c r="J114" s="162"/>
      <c r="K114" s="162"/>
      <c r="L114" s="162"/>
      <c r="M114" s="162"/>
      <c r="N114" s="162"/>
      <c r="O114" s="161"/>
      <c r="P114" s="161"/>
      <c r="Q114" s="161"/>
      <c r="R114" s="162"/>
      <c r="S114" s="162"/>
      <c r="T114" s="162"/>
      <c r="U114" s="163"/>
      <c r="V114" s="162"/>
      <c r="W114" s="162"/>
      <c r="X114" s="162"/>
    </row>
    <row r="115" spans="1:26">
      <c r="A115" s="14">
        <f>入力!C17</f>
        <v>10</v>
      </c>
      <c r="B115" s="84">
        <f t="shared" ref="B115" si="35">$AB$9*(1+ ($AB$11-1)*EXP(-$AB$12*(A115-$AB$10)) )^(1/(1-$AB$11))</f>
        <v>0</v>
      </c>
      <c r="C115" s="84">
        <f t="shared" ref="C115" si="36">$AB$21/(1+ EXP(-$AB$23*(A115-$AB$22)) )</f>
        <v>0</v>
      </c>
      <c r="D115" s="84">
        <f t="shared" ref="D115" si="37">$AB$32*EXP(-EXP(-$AB$34*(A115-$AB$33)) )</f>
        <v>0</v>
      </c>
      <c r="E115" s="84">
        <f t="shared" ref="E115" si="38">$AB$43*(1-EXP(-$AB$45*(A115-$AB$44)))</f>
        <v>6.2290428344899409</v>
      </c>
      <c r="F115" s="84">
        <f t="shared" ref="F115" si="39">IF($AA$2=1,B115,IF($AA$2=2,C115,IF($AA$2=3,D115,E115)))</f>
        <v>6.2290428344899409</v>
      </c>
      <c r="G115" s="15">
        <f t="shared" ref="G115:M115" si="40">$F115+R115</f>
        <v>4.0051003592412702</v>
      </c>
      <c r="H115" s="15">
        <f t="shared" si="40"/>
        <v>4.7464145176574943</v>
      </c>
      <c r="I115" s="15">
        <f t="shared" si="40"/>
        <v>5.4877286760737176</v>
      </c>
      <c r="J115" s="15">
        <f t="shared" si="40"/>
        <v>6.2290428344899409</v>
      </c>
      <c r="K115" s="15">
        <f t="shared" si="40"/>
        <v>6.9703569929061642</v>
      </c>
      <c r="L115" s="15">
        <f t="shared" si="40"/>
        <v>7.7116711513223875</v>
      </c>
      <c r="M115" s="15">
        <f t="shared" si="40"/>
        <v>8.4529853097386116</v>
      </c>
      <c r="N115" s="15">
        <f t="shared" ref="N115" si="41">J115-(($AA$1-2)*W115)</f>
        <v>7.0000095592428133</v>
      </c>
      <c r="O115" s="84">
        <f t="shared" ref="O115" si="42">$AF$9*A115^$AF$10</f>
        <v>0</v>
      </c>
      <c r="P115" s="84">
        <f t="shared" ref="P115" si="43">$AF$19/(1+ EXP(-$AF$21*(A115-$AF$20)) )</f>
        <v>1.1119712376243351</v>
      </c>
      <c r="Q115" s="84">
        <f t="shared" ref="Q115" si="44">IF($AE$2=1,O115,P115)</f>
        <v>1.1119712376243351</v>
      </c>
      <c r="R115" s="15">
        <f t="shared" si="28"/>
        <v>-2.2239424752486703</v>
      </c>
      <c r="S115" s="15">
        <f t="shared" si="29"/>
        <v>-1.4826283168324468</v>
      </c>
      <c r="T115" s="15">
        <f t="shared" si="30"/>
        <v>-0.74131415841622339</v>
      </c>
      <c r="U115" s="16">
        <v>0</v>
      </c>
      <c r="V115" s="15">
        <f t="shared" si="31"/>
        <v>0.74131415841622339</v>
      </c>
      <c r="W115" s="15">
        <f t="shared" si="32"/>
        <v>1.4826283168324468</v>
      </c>
      <c r="X115" s="15">
        <f t="shared" si="33"/>
        <v>2.2239424752486703</v>
      </c>
      <c r="Y115" s="224" t="s">
        <v>205</v>
      </c>
      <c r="Z115" s="186">
        <f>入力!C19</f>
        <v>7</v>
      </c>
    </row>
    <row r="116" spans="1:26">
      <c r="A116" s="169"/>
      <c r="B116" s="235"/>
      <c r="C116" s="235"/>
      <c r="D116" s="235"/>
      <c r="E116" s="235"/>
      <c r="F116" s="235"/>
      <c r="G116" s="4"/>
      <c r="H116" s="4"/>
      <c r="I116" s="4"/>
      <c r="J116" s="4"/>
      <c r="K116" s="4"/>
      <c r="L116" s="4"/>
      <c r="M116" s="4"/>
      <c r="N116" s="4"/>
      <c r="O116" s="235"/>
      <c r="P116" s="235"/>
      <c r="Q116" s="235"/>
      <c r="R116" s="4"/>
      <c r="S116" s="4"/>
      <c r="T116" s="4"/>
      <c r="U116" s="236"/>
      <c r="V116" s="4"/>
      <c r="W116" s="4"/>
      <c r="X116" s="4"/>
      <c r="Y116" s="224" t="s">
        <v>206</v>
      </c>
      <c r="Z116" s="225">
        <f>Z115-J115</f>
        <v>0.77095716551005911</v>
      </c>
    </row>
    <row r="117" spans="1:26">
      <c r="A117" s="169"/>
      <c r="B117" s="235"/>
      <c r="C117" s="235"/>
      <c r="D117" s="235"/>
      <c r="E117" s="235"/>
      <c r="F117" s="235"/>
      <c r="G117" s="4"/>
      <c r="H117" s="4"/>
      <c r="I117" s="4"/>
      <c r="J117" s="4"/>
      <c r="K117" s="4"/>
      <c r="L117" s="4"/>
      <c r="M117" s="4"/>
      <c r="N117" s="4"/>
      <c r="O117" s="235"/>
      <c r="P117" s="235"/>
      <c r="Q117" s="235"/>
      <c r="R117" s="4"/>
      <c r="S117" s="4"/>
      <c r="T117" s="4"/>
      <c r="U117" s="236"/>
      <c r="V117" s="4"/>
      <c r="W117" s="4"/>
      <c r="X117" s="4"/>
      <c r="Y117" s="6" t="s">
        <v>207</v>
      </c>
      <c r="Z117" s="72">
        <f>W115</f>
        <v>1.4826283168324468</v>
      </c>
    </row>
    <row r="118" spans="1:26">
      <c r="A118" s="169"/>
      <c r="B118" s="235"/>
      <c r="C118" s="235"/>
      <c r="D118" s="235"/>
      <c r="E118" s="235"/>
      <c r="F118" s="235"/>
      <c r="G118" s="4"/>
      <c r="H118" s="4"/>
      <c r="I118" s="4"/>
      <c r="J118" s="4"/>
      <c r="K118" s="4"/>
      <c r="L118" s="4"/>
      <c r="M118" s="4"/>
      <c r="N118" s="4"/>
      <c r="O118" s="235"/>
      <c r="P118" s="235"/>
      <c r="Q118" s="235"/>
      <c r="R118" s="4"/>
      <c r="S118" s="4"/>
      <c r="T118" s="4"/>
      <c r="U118" s="236"/>
      <c r="V118" s="4"/>
      <c r="W118" s="4"/>
      <c r="X118" s="4"/>
      <c r="Z118" s="72">
        <f>Z116/Z117</f>
        <v>0.51999355250219848</v>
      </c>
    </row>
    <row r="119" spans="1:26">
      <c r="A119" s="169"/>
      <c r="B119" s="235"/>
      <c r="C119" s="235"/>
      <c r="D119" s="235"/>
      <c r="E119" s="235"/>
      <c r="F119" s="235"/>
      <c r="G119" s="4"/>
      <c r="H119" s="4"/>
      <c r="I119" s="4"/>
      <c r="J119" s="4"/>
      <c r="K119" s="4"/>
      <c r="L119" s="4"/>
      <c r="M119" s="4"/>
      <c r="N119" s="4"/>
      <c r="O119" s="235"/>
      <c r="P119" s="235"/>
      <c r="Q119" s="235"/>
      <c r="R119" s="4"/>
      <c r="S119" s="4"/>
      <c r="T119" s="4"/>
      <c r="U119" s="236"/>
      <c r="V119" s="4"/>
      <c r="W119" s="4"/>
      <c r="X119" s="4"/>
      <c r="Y119" s="224" t="s">
        <v>208</v>
      </c>
      <c r="Z119" s="72">
        <f>2-Z118</f>
        <v>1.4800064474978014</v>
      </c>
    </row>
    <row r="121" spans="1:26">
      <c r="A121" s="14">
        <f>'b（手動）計算用'!D5</f>
        <v>10</v>
      </c>
      <c r="B121" s="84">
        <f t="shared" ref="B121" si="45">$AB$9*(1+ ($AB$11-1)*EXP(-$AB$12*(A121-$AB$10)) )^(1/(1-$AB$11))</f>
        <v>0</v>
      </c>
      <c r="C121" s="84">
        <f t="shared" ref="C121:C184" si="46">$AB$21/(1+ EXP(-$AB$23*(A121-$AB$22)) )</f>
        <v>0</v>
      </c>
      <c r="D121" s="84">
        <f t="shared" ref="D121:D184" si="47">$AB$32*EXP(-EXP(-$AB$34*(A121-$AB$33)) )</f>
        <v>0</v>
      </c>
      <c r="E121" s="84">
        <f t="shared" ref="E121:E184" si="48">$AB$43*(1-EXP(-$AB$45*(A121-$AB$44)))</f>
        <v>6.2290428344899409</v>
      </c>
      <c r="F121" s="84">
        <f t="shared" ref="F121:F184" si="49">IF($AA$2=1,B121,IF($AA$2=2,C121,IF($AA$2=3,D121,E121)))</f>
        <v>6.2290428344899409</v>
      </c>
      <c r="G121" s="15">
        <f t="shared" ref="G121:M137" si="50">$F121+R121</f>
        <v>4.0051003592412702</v>
      </c>
      <c r="H121" s="15">
        <f t="shared" ref="H121:H136" si="51">$F121+S121</f>
        <v>4.7464145176574943</v>
      </c>
      <c r="I121" s="15">
        <f t="shared" ref="I121:I136" si="52">$F121+T121</f>
        <v>5.4877286760737176</v>
      </c>
      <c r="J121" s="15">
        <f t="shared" ref="J121:J136" si="53">$F121+U121</f>
        <v>6.2290428344899409</v>
      </c>
      <c r="K121" s="15">
        <f t="shared" ref="K121:K136" si="54">$F121+V121</f>
        <v>6.9703569929061642</v>
      </c>
      <c r="L121" s="15">
        <f t="shared" ref="L121:L136" si="55">$F121+W121</f>
        <v>7.7116711513223875</v>
      </c>
      <c r="M121" s="15">
        <f t="shared" ref="M121:M136" si="56">$F121+X121</f>
        <v>8.4529853097386116</v>
      </c>
      <c r="N121" s="15">
        <f t="shared" ref="N121:N122" si="57">J121-(($AA$1-2)*W121)</f>
        <v>7.0000095592428133</v>
      </c>
      <c r="O121" s="84">
        <f>$AF$9*A121^$AF$10</f>
        <v>0</v>
      </c>
      <c r="P121" s="84">
        <f>$AF$19/(1+ EXP(-$AF$21*(A121-$AF$20)) )</f>
        <v>1.1119712376243351</v>
      </c>
      <c r="Q121" s="84">
        <f>IF($AE$2=1,O121,P121)</f>
        <v>1.1119712376243351</v>
      </c>
      <c r="R121" s="15">
        <f>-$Q121*2</f>
        <v>-2.2239424752486703</v>
      </c>
      <c r="S121" s="15">
        <f>-$Q121*4/3</f>
        <v>-1.4826283168324468</v>
      </c>
      <c r="T121" s="15">
        <f>-$Q121*2/3</f>
        <v>-0.74131415841622339</v>
      </c>
      <c r="U121" s="16">
        <v>0</v>
      </c>
      <c r="V121" s="15">
        <f>$Q121*2/3</f>
        <v>0.74131415841622339</v>
      </c>
      <c r="W121" s="15">
        <f>$Q121*4/3</f>
        <v>1.4826283168324468</v>
      </c>
      <c r="X121" s="15">
        <f>$Q121*2</f>
        <v>2.2239424752486703</v>
      </c>
    </row>
    <row r="122" spans="1:26">
      <c r="A122" s="14">
        <f>'b（手動）計算用'!D6</f>
        <v>11</v>
      </c>
      <c r="B122" s="84">
        <f>$AB$9*(1+ ($AB$11-1)*EXP(-$AB$12*(A122-$AB$10)) )^(1/(1-$AB$11))</f>
        <v>0</v>
      </c>
      <c r="C122" s="84">
        <f t="shared" si="46"/>
        <v>0</v>
      </c>
      <c r="D122" s="84">
        <f t="shared" si="47"/>
        <v>0</v>
      </c>
      <c r="E122" s="84">
        <f t="shared" si="48"/>
        <v>6.6850341812042817</v>
      </c>
      <c r="F122" s="84">
        <f t="shared" si="49"/>
        <v>6.6850341812042817</v>
      </c>
      <c r="G122" s="15">
        <f t="shared" si="50"/>
        <v>4.408988107950039</v>
      </c>
      <c r="H122" s="15">
        <f t="shared" si="51"/>
        <v>5.1676701323681202</v>
      </c>
      <c r="I122" s="15">
        <f t="shared" si="52"/>
        <v>5.9263521567862005</v>
      </c>
      <c r="J122" s="15">
        <f t="shared" si="53"/>
        <v>6.6850341812042817</v>
      </c>
      <c r="K122" s="15">
        <f t="shared" si="54"/>
        <v>7.4437162056223629</v>
      </c>
      <c r="L122" s="15">
        <f t="shared" si="55"/>
        <v>8.2023982300404441</v>
      </c>
      <c r="M122" s="15">
        <f t="shared" si="56"/>
        <v>8.9610802544585244</v>
      </c>
      <c r="N122" s="15">
        <f t="shared" si="57"/>
        <v>7.4740634865990856</v>
      </c>
      <c r="O122" s="84">
        <f t="shared" ref="O122:O185" si="58">$AF$9*A122^$AF$10</f>
        <v>0</v>
      </c>
      <c r="P122" s="84">
        <f t="shared" ref="P122:P185" si="59">$AF$19/(1+ EXP(-$AF$21*(A122-$AF$20)) )</f>
        <v>1.1380230366271213</v>
      </c>
      <c r="Q122" s="84">
        <f t="shared" ref="Q122:Q185" si="60">IF($AE$2=1,O122,P122)</f>
        <v>1.1380230366271213</v>
      </c>
      <c r="R122" s="15">
        <f t="shared" ref="R122:R185" si="61">-$Q122*2</f>
        <v>-2.2760460732542427</v>
      </c>
      <c r="S122" s="15">
        <f t="shared" ref="S122:S185" si="62">-$Q122*4/3</f>
        <v>-1.5173640488361617</v>
      </c>
      <c r="T122" s="15">
        <f t="shared" ref="T122:T185" si="63">-$Q122*2/3</f>
        <v>-0.75868202441808086</v>
      </c>
      <c r="U122" s="16">
        <v>0</v>
      </c>
      <c r="V122" s="15">
        <f t="shared" ref="V122:V185" si="64">$Q122*2/3</f>
        <v>0.75868202441808086</v>
      </c>
      <c r="W122" s="15">
        <f t="shared" ref="W122:W185" si="65">$Q122*4/3</f>
        <v>1.5173640488361617</v>
      </c>
      <c r="X122" s="15">
        <f t="shared" ref="X122:X185" si="66">$Q122*2</f>
        <v>2.2760460732542427</v>
      </c>
    </row>
    <row r="123" spans="1:26">
      <c r="A123" s="14">
        <f>'b（手動）計算用'!D7</f>
        <v>12</v>
      </c>
      <c r="B123" s="84">
        <f t="shared" ref="B123:B186" si="67">$AB$9*(1+ ($AB$11-1)*EXP(-$AB$12*(A123-$AB$10)) )^(1/(1-$AB$11))</f>
        <v>0</v>
      </c>
      <c r="C123" s="84">
        <f t="shared" si="46"/>
        <v>0</v>
      </c>
      <c r="D123" s="84">
        <f t="shared" si="47"/>
        <v>0</v>
      </c>
      <c r="E123" s="84">
        <f t="shared" si="48"/>
        <v>7.1325195460079156</v>
      </c>
      <c r="F123" s="84">
        <f t="shared" si="49"/>
        <v>7.1325195460079156</v>
      </c>
      <c r="G123" s="15">
        <f t="shared" si="50"/>
        <v>4.8035168768765626</v>
      </c>
      <c r="H123" s="15">
        <f t="shared" si="51"/>
        <v>5.5798510999203472</v>
      </c>
      <c r="I123" s="15">
        <f t="shared" si="52"/>
        <v>6.3561853229641319</v>
      </c>
      <c r="J123" s="15">
        <f t="shared" si="53"/>
        <v>7.1325195460079156</v>
      </c>
      <c r="K123" s="15">
        <f t="shared" si="54"/>
        <v>7.9088537690516993</v>
      </c>
      <c r="L123" s="15">
        <f t="shared" si="55"/>
        <v>8.685187992095484</v>
      </c>
      <c r="M123" s="15">
        <f t="shared" si="56"/>
        <v>9.4615222151392686</v>
      </c>
      <c r="N123" s="15">
        <f>J123-(($AA$1-2)*W123)</f>
        <v>7.9399071379734512</v>
      </c>
      <c r="O123" s="84">
        <f t="shared" si="58"/>
        <v>0</v>
      </c>
      <c r="P123" s="84">
        <f t="shared" si="59"/>
        <v>1.1645013345656763</v>
      </c>
      <c r="Q123" s="84">
        <f t="shared" si="60"/>
        <v>1.1645013345656763</v>
      </c>
      <c r="R123" s="15">
        <f t="shared" si="61"/>
        <v>-2.3290026691313526</v>
      </c>
      <c r="S123" s="15">
        <f t="shared" si="62"/>
        <v>-1.5526684460875684</v>
      </c>
      <c r="T123" s="15">
        <f t="shared" si="63"/>
        <v>-0.77633422304378419</v>
      </c>
      <c r="U123" s="16">
        <v>0</v>
      </c>
      <c r="V123" s="15">
        <f t="shared" si="64"/>
        <v>0.77633422304378419</v>
      </c>
      <c r="W123" s="15">
        <f t="shared" si="65"/>
        <v>1.5526684460875684</v>
      </c>
      <c r="X123" s="15">
        <f t="shared" si="66"/>
        <v>2.3290026691313526</v>
      </c>
    </row>
    <row r="124" spans="1:26">
      <c r="A124" s="14">
        <f>'b（手動）計算用'!D8</f>
        <v>13</v>
      </c>
      <c r="B124" s="84">
        <f t="shared" si="67"/>
        <v>0</v>
      </c>
      <c r="C124" s="84">
        <f t="shared" si="46"/>
        <v>0</v>
      </c>
      <c r="D124" s="84">
        <f t="shared" si="47"/>
        <v>0</v>
      </c>
      <c r="E124" s="84">
        <f t="shared" si="48"/>
        <v>7.5716575979825853</v>
      </c>
      <c r="F124" s="84">
        <f t="shared" si="49"/>
        <v>7.5716575979825853</v>
      </c>
      <c r="G124" s="15">
        <f t="shared" si="50"/>
        <v>5.1888484998498772</v>
      </c>
      <c r="H124" s="15">
        <f t="shared" si="51"/>
        <v>5.9831181992274471</v>
      </c>
      <c r="I124" s="15">
        <f t="shared" si="52"/>
        <v>6.7773878986050162</v>
      </c>
      <c r="J124" s="15">
        <f t="shared" si="53"/>
        <v>7.5716575979825853</v>
      </c>
      <c r="K124" s="15">
        <f t="shared" si="54"/>
        <v>8.3659272973601553</v>
      </c>
      <c r="L124" s="15">
        <f t="shared" si="55"/>
        <v>9.1601969967377244</v>
      </c>
      <c r="M124" s="15">
        <f t="shared" si="56"/>
        <v>9.9544666961152934</v>
      </c>
      <c r="N124" s="15">
        <f t="shared" ref="N124:N125" si="68">J124-(($AA$1-2)*W124)</f>
        <v>8.3976980853352572</v>
      </c>
      <c r="O124" s="84">
        <f t="shared" si="58"/>
        <v>0</v>
      </c>
      <c r="P124" s="84">
        <f t="shared" si="59"/>
        <v>1.1914045490663538</v>
      </c>
      <c r="Q124" s="84">
        <f t="shared" si="60"/>
        <v>1.1914045490663538</v>
      </c>
      <c r="R124" s="15">
        <f t="shared" si="61"/>
        <v>-2.3828090981327077</v>
      </c>
      <c r="S124" s="15">
        <f t="shared" si="62"/>
        <v>-1.5885393987551384</v>
      </c>
      <c r="T124" s="15">
        <f t="shared" si="63"/>
        <v>-0.79426969937756919</v>
      </c>
      <c r="U124" s="16">
        <v>0</v>
      </c>
      <c r="V124" s="15">
        <f t="shared" si="64"/>
        <v>0.79426969937756919</v>
      </c>
      <c r="W124" s="15">
        <f t="shared" si="65"/>
        <v>1.5885393987551384</v>
      </c>
      <c r="X124" s="15">
        <f t="shared" si="66"/>
        <v>2.3828090981327077</v>
      </c>
    </row>
    <row r="125" spans="1:26">
      <c r="A125" s="14">
        <f>'b（手動）計算用'!D9</f>
        <v>14</v>
      </c>
      <c r="B125" s="84">
        <f t="shared" si="67"/>
        <v>0</v>
      </c>
      <c r="C125" s="84">
        <f t="shared" si="46"/>
        <v>0</v>
      </c>
      <c r="D125" s="84">
        <f t="shared" si="47"/>
        <v>0</v>
      </c>
      <c r="E125" s="84">
        <f t="shared" si="48"/>
        <v>8.0026040464250539</v>
      </c>
      <c r="F125" s="84">
        <f t="shared" si="49"/>
        <v>8.0026040464250539</v>
      </c>
      <c r="G125" s="15">
        <f t="shared" si="50"/>
        <v>5.565142726078868</v>
      </c>
      <c r="H125" s="15">
        <f t="shared" si="51"/>
        <v>6.3776298328609302</v>
      </c>
      <c r="I125" s="15">
        <f t="shared" si="52"/>
        <v>7.1901169396429925</v>
      </c>
      <c r="J125" s="15">
        <f t="shared" si="53"/>
        <v>8.0026040464250539</v>
      </c>
      <c r="K125" s="15">
        <f t="shared" si="54"/>
        <v>8.8150911532071152</v>
      </c>
      <c r="L125" s="15">
        <f t="shared" si="55"/>
        <v>9.6275782599891784</v>
      </c>
      <c r="M125" s="15">
        <f t="shared" si="56"/>
        <v>10.44006536677124</v>
      </c>
      <c r="N125" s="15">
        <f t="shared" si="68"/>
        <v>8.8475906374783975</v>
      </c>
      <c r="O125" s="84">
        <f t="shared" si="58"/>
        <v>0</v>
      </c>
      <c r="P125" s="84">
        <f t="shared" si="59"/>
        <v>1.2187306601730927</v>
      </c>
      <c r="Q125" s="84">
        <f t="shared" si="60"/>
        <v>1.2187306601730927</v>
      </c>
      <c r="R125" s="15">
        <f t="shared" si="61"/>
        <v>-2.4374613203461855</v>
      </c>
      <c r="S125" s="15">
        <f t="shared" si="62"/>
        <v>-1.6249742135641236</v>
      </c>
      <c r="T125" s="15">
        <f t="shared" si="63"/>
        <v>-0.81248710678206182</v>
      </c>
      <c r="U125" s="16">
        <v>0</v>
      </c>
      <c r="V125" s="15">
        <f t="shared" si="64"/>
        <v>0.81248710678206182</v>
      </c>
      <c r="W125" s="15">
        <f t="shared" si="65"/>
        <v>1.6249742135641236</v>
      </c>
      <c r="X125" s="15">
        <f t="shared" si="66"/>
        <v>2.4374613203461855</v>
      </c>
    </row>
    <row r="126" spans="1:26">
      <c r="A126" s="14">
        <f>'b（手動）計算用'!D10</f>
        <v>15</v>
      </c>
      <c r="B126" s="84">
        <f t="shared" si="67"/>
        <v>0</v>
      </c>
      <c r="C126" s="84">
        <f t="shared" si="46"/>
        <v>0</v>
      </c>
      <c r="D126" s="84">
        <f t="shared" si="47"/>
        <v>0</v>
      </c>
      <c r="E126" s="84">
        <f t="shared" si="48"/>
        <v>8.425511696058404</v>
      </c>
      <c r="F126" s="84">
        <f t="shared" si="49"/>
        <v>8.425511696058404</v>
      </c>
      <c r="G126" s="15">
        <f t="shared" si="50"/>
        <v>5.9325572970502343</v>
      </c>
      <c r="H126" s="15">
        <f t="shared" si="51"/>
        <v>6.7635420967196236</v>
      </c>
      <c r="I126" s="15">
        <f t="shared" si="52"/>
        <v>7.5945268963890138</v>
      </c>
      <c r="J126" s="15">
        <f t="shared" si="53"/>
        <v>8.425511696058404</v>
      </c>
      <c r="K126" s="15">
        <f t="shared" si="54"/>
        <v>9.2564964957277933</v>
      </c>
      <c r="L126" s="15">
        <f t="shared" si="55"/>
        <v>10.087481295397184</v>
      </c>
      <c r="M126" s="15">
        <f t="shared" si="56"/>
        <v>10.918466095066574</v>
      </c>
      <c r="N126" s="15">
        <f>J126-(($AA$1-2)*W126)</f>
        <v>9.2897358877145706</v>
      </c>
      <c r="O126" s="84">
        <f t="shared" si="58"/>
        <v>0</v>
      </c>
      <c r="P126" s="84">
        <f t="shared" si="59"/>
        <v>1.2464771995040851</v>
      </c>
      <c r="Q126" s="84">
        <f t="shared" si="60"/>
        <v>1.2464771995040851</v>
      </c>
      <c r="R126" s="15">
        <f t="shared" si="61"/>
        <v>-2.4929543990081702</v>
      </c>
      <c r="S126" s="15">
        <f t="shared" si="62"/>
        <v>-1.6619695993387802</v>
      </c>
      <c r="T126" s="15">
        <f t="shared" si="63"/>
        <v>-0.8309847996693901</v>
      </c>
      <c r="U126" s="16">
        <v>0</v>
      </c>
      <c r="V126" s="15">
        <f t="shared" si="64"/>
        <v>0.8309847996693901</v>
      </c>
      <c r="W126" s="15">
        <f t="shared" si="65"/>
        <v>1.6619695993387802</v>
      </c>
      <c r="X126" s="15">
        <f t="shared" si="66"/>
        <v>2.4929543990081702</v>
      </c>
    </row>
    <row r="127" spans="1:26">
      <c r="A127" s="14">
        <f>'b（手動）計算用'!D11</f>
        <v>16</v>
      </c>
      <c r="B127" s="84">
        <f t="shared" si="67"/>
        <v>0</v>
      </c>
      <c r="C127" s="84">
        <f t="shared" si="46"/>
        <v>0</v>
      </c>
      <c r="D127" s="84">
        <f t="shared" si="47"/>
        <v>0</v>
      </c>
      <c r="E127" s="84">
        <f t="shared" si="48"/>
        <v>8.8405305012134541</v>
      </c>
      <c r="F127" s="84">
        <f t="shared" si="49"/>
        <v>8.8405305012134541</v>
      </c>
      <c r="G127" s="15">
        <f t="shared" si="50"/>
        <v>6.2912480210348294</v>
      </c>
      <c r="H127" s="15">
        <f t="shared" si="51"/>
        <v>7.1410088477610376</v>
      </c>
      <c r="I127" s="15">
        <f t="shared" si="52"/>
        <v>7.9907696744872458</v>
      </c>
      <c r="J127" s="15">
        <f t="shared" si="53"/>
        <v>8.8405305012134541</v>
      </c>
      <c r="K127" s="15">
        <f t="shared" si="54"/>
        <v>9.6902913279396614</v>
      </c>
      <c r="L127" s="15">
        <f t="shared" si="55"/>
        <v>10.540052154665871</v>
      </c>
      <c r="M127" s="15">
        <f t="shared" si="56"/>
        <v>11.38981298139208</v>
      </c>
      <c r="N127" s="15">
        <f t="shared" ref="N127:N190" si="69">J127-(($AA$1-2)*W127)</f>
        <v>9.7242817610087116</v>
      </c>
      <c r="O127" s="84">
        <f t="shared" si="58"/>
        <v>0</v>
      </c>
      <c r="P127" s="84">
        <f t="shared" si="59"/>
        <v>1.2746412400893123</v>
      </c>
      <c r="Q127" s="84">
        <f t="shared" si="60"/>
        <v>1.2746412400893123</v>
      </c>
      <c r="R127" s="15">
        <f t="shared" si="61"/>
        <v>-2.5492824801786247</v>
      </c>
      <c r="S127" s="15">
        <f t="shared" si="62"/>
        <v>-1.6995216534524165</v>
      </c>
      <c r="T127" s="15">
        <f t="shared" si="63"/>
        <v>-0.84976082672620823</v>
      </c>
      <c r="U127" s="16">
        <v>0</v>
      </c>
      <c r="V127" s="15">
        <f t="shared" si="64"/>
        <v>0.84976082672620823</v>
      </c>
      <c r="W127" s="15">
        <f t="shared" si="65"/>
        <v>1.6995216534524165</v>
      </c>
      <c r="X127" s="15">
        <f t="shared" si="66"/>
        <v>2.5492824801786247</v>
      </c>
    </row>
    <row r="128" spans="1:26">
      <c r="A128" s="14">
        <f>'b（手動）計算用'!D12</f>
        <v>17</v>
      </c>
      <c r="B128" s="84">
        <f t="shared" si="67"/>
        <v>0</v>
      </c>
      <c r="C128" s="84">
        <f t="shared" si="46"/>
        <v>0</v>
      </c>
      <c r="D128" s="84">
        <f t="shared" si="47"/>
        <v>0</v>
      </c>
      <c r="E128" s="84">
        <f t="shared" si="48"/>
        <v>9.2478076189994596</v>
      </c>
      <c r="F128" s="84">
        <f t="shared" si="49"/>
        <v>9.2478076189994596</v>
      </c>
      <c r="G128" s="15">
        <f t="shared" si="50"/>
        <v>6.6413688450921011</v>
      </c>
      <c r="H128" s="15">
        <f t="shared" si="51"/>
        <v>7.5101817697278879</v>
      </c>
      <c r="I128" s="15">
        <f t="shared" si="52"/>
        <v>8.3789946943636728</v>
      </c>
      <c r="J128" s="15">
        <f t="shared" si="53"/>
        <v>9.2478076189994596</v>
      </c>
      <c r="K128" s="15">
        <f t="shared" si="54"/>
        <v>10.116620543635246</v>
      </c>
      <c r="L128" s="15">
        <f t="shared" si="55"/>
        <v>10.985433468271031</v>
      </c>
      <c r="M128" s="15">
        <f t="shared" si="56"/>
        <v>11.854246392906818</v>
      </c>
      <c r="N128" s="15">
        <f t="shared" si="69"/>
        <v>10.151373060620678</v>
      </c>
      <c r="O128" s="84">
        <f t="shared" si="58"/>
        <v>0</v>
      </c>
      <c r="P128" s="84">
        <f t="shared" si="59"/>
        <v>1.303219386953679</v>
      </c>
      <c r="Q128" s="84">
        <f t="shared" si="60"/>
        <v>1.303219386953679</v>
      </c>
      <c r="R128" s="15">
        <f t="shared" si="61"/>
        <v>-2.606438773907358</v>
      </c>
      <c r="S128" s="15">
        <f t="shared" si="62"/>
        <v>-1.7376258492715719</v>
      </c>
      <c r="T128" s="15">
        <f t="shared" si="63"/>
        <v>-0.86881292463578597</v>
      </c>
      <c r="U128" s="16">
        <v>0</v>
      </c>
      <c r="V128" s="15">
        <f t="shared" si="64"/>
        <v>0.86881292463578597</v>
      </c>
      <c r="W128" s="15">
        <f t="shared" si="65"/>
        <v>1.7376258492715719</v>
      </c>
      <c r="X128" s="15">
        <f t="shared" si="66"/>
        <v>2.606438773907358</v>
      </c>
    </row>
    <row r="129" spans="1:24">
      <c r="A129" s="14">
        <f>'b（手動）計算用'!D13</f>
        <v>18</v>
      </c>
      <c r="B129" s="84">
        <f t="shared" si="67"/>
        <v>0</v>
      </c>
      <c r="C129" s="84">
        <f t="shared" si="46"/>
        <v>0</v>
      </c>
      <c r="D129" s="84">
        <f t="shared" si="47"/>
        <v>0</v>
      </c>
      <c r="E129" s="84">
        <f t="shared" si="48"/>
        <v>9.6474874614829957</v>
      </c>
      <c r="F129" s="84">
        <f t="shared" si="49"/>
        <v>9.6474874614829957</v>
      </c>
      <c r="G129" s="15">
        <f t="shared" si="50"/>
        <v>6.9830719244624859</v>
      </c>
      <c r="H129" s="15">
        <f t="shared" si="51"/>
        <v>7.8712104368026559</v>
      </c>
      <c r="I129" s="15">
        <f t="shared" si="52"/>
        <v>8.7593489491428258</v>
      </c>
      <c r="J129" s="15">
        <f t="shared" si="53"/>
        <v>9.6474874614829957</v>
      </c>
      <c r="K129" s="15">
        <f t="shared" si="54"/>
        <v>10.535625973823166</v>
      </c>
      <c r="L129" s="15">
        <f t="shared" si="55"/>
        <v>11.423764486163336</v>
      </c>
      <c r="M129" s="15">
        <f t="shared" si="56"/>
        <v>12.311902998503506</v>
      </c>
      <c r="N129" s="15">
        <f t="shared" si="69"/>
        <v>10.571151514316773</v>
      </c>
      <c r="O129" s="84">
        <f t="shared" si="58"/>
        <v>0</v>
      </c>
      <c r="P129" s="84">
        <f t="shared" si="59"/>
        <v>1.3322077685102549</v>
      </c>
      <c r="Q129" s="84">
        <f t="shared" si="60"/>
        <v>1.3322077685102549</v>
      </c>
      <c r="R129" s="15">
        <f t="shared" si="61"/>
        <v>-2.6644155370205098</v>
      </c>
      <c r="S129" s="15">
        <f t="shared" si="62"/>
        <v>-1.7762770246803399</v>
      </c>
      <c r="T129" s="15">
        <f t="shared" si="63"/>
        <v>-0.88813851234016994</v>
      </c>
      <c r="U129" s="16">
        <v>0</v>
      </c>
      <c r="V129" s="15">
        <f t="shared" si="64"/>
        <v>0.88813851234016994</v>
      </c>
      <c r="W129" s="15">
        <f t="shared" si="65"/>
        <v>1.7762770246803399</v>
      </c>
      <c r="X129" s="15">
        <f t="shared" si="66"/>
        <v>2.6644155370205098</v>
      </c>
    </row>
    <row r="130" spans="1:24">
      <c r="A130" s="14">
        <f>'b（手動）計算用'!D14</f>
        <v>19</v>
      </c>
      <c r="B130" s="84">
        <f t="shared" si="67"/>
        <v>0</v>
      </c>
      <c r="C130" s="84">
        <f t="shared" si="46"/>
        <v>0</v>
      </c>
      <c r="D130" s="84">
        <f t="shared" si="47"/>
        <v>0</v>
      </c>
      <c r="E130" s="84">
        <f t="shared" si="48"/>
        <v>10.039711746893499</v>
      </c>
      <c r="F130" s="84">
        <f t="shared" si="49"/>
        <v>10.039711746893499</v>
      </c>
      <c r="G130" s="15">
        <f t="shared" si="50"/>
        <v>7.3165076892385024</v>
      </c>
      <c r="H130" s="15">
        <f t="shared" si="51"/>
        <v>8.2242423751235023</v>
      </c>
      <c r="I130" s="15">
        <f t="shared" si="52"/>
        <v>9.1319770610085005</v>
      </c>
      <c r="J130" s="15">
        <f t="shared" si="53"/>
        <v>10.039711746893499</v>
      </c>
      <c r="K130" s="15">
        <f t="shared" si="54"/>
        <v>10.947446432778497</v>
      </c>
      <c r="L130" s="15">
        <f t="shared" si="55"/>
        <v>11.855181118663495</v>
      </c>
      <c r="M130" s="15">
        <f t="shared" si="56"/>
        <v>12.762915804548495</v>
      </c>
      <c r="N130" s="15">
        <f t="shared" si="69"/>
        <v>10.983755820213897</v>
      </c>
      <c r="O130" s="84">
        <f t="shared" si="58"/>
        <v>0</v>
      </c>
      <c r="P130" s="84">
        <f t="shared" si="59"/>
        <v>1.3616020288274979</v>
      </c>
      <c r="Q130" s="84">
        <f t="shared" si="60"/>
        <v>1.3616020288274979</v>
      </c>
      <c r="R130" s="15">
        <f t="shared" si="61"/>
        <v>-2.7232040576549958</v>
      </c>
      <c r="S130" s="15">
        <f t="shared" si="62"/>
        <v>-1.8154693717699972</v>
      </c>
      <c r="T130" s="15">
        <f t="shared" si="63"/>
        <v>-0.90773468588499862</v>
      </c>
      <c r="U130" s="16">
        <v>0</v>
      </c>
      <c r="V130" s="15">
        <f t="shared" si="64"/>
        <v>0.90773468588499862</v>
      </c>
      <c r="W130" s="15">
        <f t="shared" si="65"/>
        <v>1.8154693717699972</v>
      </c>
      <c r="X130" s="15">
        <f t="shared" si="66"/>
        <v>2.7232040576549958</v>
      </c>
    </row>
    <row r="131" spans="1:24">
      <c r="A131" s="14">
        <f>'b（手動）計算用'!D15</f>
        <v>20</v>
      </c>
      <c r="B131" s="84">
        <f t="shared" si="67"/>
        <v>0</v>
      </c>
      <c r="C131" s="84">
        <f t="shared" si="46"/>
        <v>0</v>
      </c>
      <c r="D131" s="84">
        <f t="shared" si="47"/>
        <v>0</v>
      </c>
      <c r="E131" s="84">
        <f t="shared" si="48"/>
        <v>10.424619549873618</v>
      </c>
      <c r="F131" s="84">
        <f t="shared" si="49"/>
        <v>10.424619549873618</v>
      </c>
      <c r="G131" s="15">
        <f t="shared" si="50"/>
        <v>7.6418249082069867</v>
      </c>
      <c r="H131" s="15">
        <f t="shared" si="51"/>
        <v>8.5694231220958645</v>
      </c>
      <c r="I131" s="15">
        <f t="shared" si="52"/>
        <v>9.4970213359847406</v>
      </c>
      <c r="J131" s="15">
        <f t="shared" si="53"/>
        <v>10.424619549873618</v>
      </c>
      <c r="K131" s="15">
        <f t="shared" si="54"/>
        <v>11.352217763762496</v>
      </c>
      <c r="L131" s="15">
        <f t="shared" si="55"/>
        <v>12.279815977651372</v>
      </c>
      <c r="M131" s="15">
        <f t="shared" si="56"/>
        <v>13.20741419154025</v>
      </c>
      <c r="N131" s="15">
        <f t="shared" si="69"/>
        <v>11.389321692318051</v>
      </c>
      <c r="O131" s="84">
        <f t="shared" si="58"/>
        <v>0</v>
      </c>
      <c r="P131" s="84">
        <f t="shared" si="59"/>
        <v>1.3913973208333159</v>
      </c>
      <c r="Q131" s="84">
        <f t="shared" si="60"/>
        <v>1.3913973208333159</v>
      </c>
      <c r="R131" s="15">
        <f t="shared" si="61"/>
        <v>-2.7827946416666318</v>
      </c>
      <c r="S131" s="15">
        <f t="shared" si="62"/>
        <v>-1.8551964277777546</v>
      </c>
      <c r="T131" s="15">
        <f t="shared" si="63"/>
        <v>-0.92759821388887731</v>
      </c>
      <c r="U131" s="16">
        <v>0</v>
      </c>
      <c r="V131" s="15">
        <f t="shared" si="64"/>
        <v>0.92759821388887731</v>
      </c>
      <c r="W131" s="15">
        <f t="shared" si="65"/>
        <v>1.8551964277777546</v>
      </c>
      <c r="X131" s="15">
        <f t="shared" si="66"/>
        <v>2.7827946416666318</v>
      </c>
    </row>
    <row r="132" spans="1:24">
      <c r="A132" s="14">
        <f>'b（手動）計算用'!D16</f>
        <v>21</v>
      </c>
      <c r="B132" s="84">
        <f t="shared" si="67"/>
        <v>0</v>
      </c>
      <c r="C132" s="84">
        <f t="shared" si="46"/>
        <v>0</v>
      </c>
      <c r="D132" s="84">
        <f t="shared" si="47"/>
        <v>0</v>
      </c>
      <c r="E132" s="84">
        <f t="shared" si="48"/>
        <v>10.802347350792232</v>
      </c>
      <c r="F132" s="84">
        <f t="shared" si="49"/>
        <v>10.802347350792232</v>
      </c>
      <c r="G132" s="15">
        <f t="shared" si="50"/>
        <v>7.9591707497575657</v>
      </c>
      <c r="H132" s="15">
        <f t="shared" si="51"/>
        <v>8.9068962834357883</v>
      </c>
      <c r="I132" s="15">
        <f t="shared" si="52"/>
        <v>9.8546218171140101</v>
      </c>
      <c r="J132" s="15">
        <f t="shared" si="53"/>
        <v>10.802347350792232</v>
      </c>
      <c r="K132" s="15">
        <f t="shared" si="54"/>
        <v>11.750072884470454</v>
      </c>
      <c r="L132" s="15">
        <f t="shared" si="55"/>
        <v>12.697798418148675</v>
      </c>
      <c r="M132" s="15">
        <f t="shared" si="56"/>
        <v>13.645523951826899</v>
      </c>
      <c r="N132" s="15">
        <f t="shared" si="69"/>
        <v>11.787981905817583</v>
      </c>
      <c r="O132" s="84">
        <f t="shared" si="58"/>
        <v>0</v>
      </c>
      <c r="P132" s="84">
        <f t="shared" si="59"/>
        <v>1.4215883005173331</v>
      </c>
      <c r="Q132" s="84">
        <f t="shared" si="60"/>
        <v>1.4215883005173331</v>
      </c>
      <c r="R132" s="15">
        <f t="shared" si="61"/>
        <v>-2.8431766010346662</v>
      </c>
      <c r="S132" s="15">
        <f t="shared" si="62"/>
        <v>-1.8954510673564442</v>
      </c>
      <c r="T132" s="15">
        <f t="shared" si="63"/>
        <v>-0.9477255336782221</v>
      </c>
      <c r="U132" s="16">
        <v>0</v>
      </c>
      <c r="V132" s="15">
        <f t="shared" si="64"/>
        <v>0.9477255336782221</v>
      </c>
      <c r="W132" s="15">
        <f t="shared" si="65"/>
        <v>1.8954510673564442</v>
      </c>
      <c r="X132" s="15">
        <f t="shared" si="66"/>
        <v>2.8431766010346662</v>
      </c>
    </row>
    <row r="133" spans="1:24">
      <c r="A133" s="14">
        <f>'b（手動）計算用'!D17</f>
        <v>22</v>
      </c>
      <c r="B133" s="84">
        <f t="shared" si="67"/>
        <v>0</v>
      </c>
      <c r="C133" s="84">
        <f t="shared" si="46"/>
        <v>0</v>
      </c>
      <c r="D133" s="84">
        <f t="shared" si="47"/>
        <v>0</v>
      </c>
      <c r="E133" s="84">
        <f t="shared" si="48"/>
        <v>11.173029084137552</v>
      </c>
      <c r="F133" s="84">
        <f t="shared" si="49"/>
        <v>11.173029084137552</v>
      </c>
      <c r="G133" s="15">
        <f t="shared" si="50"/>
        <v>8.2686908397559051</v>
      </c>
      <c r="H133" s="15">
        <f t="shared" si="51"/>
        <v>9.2368035878831201</v>
      </c>
      <c r="I133" s="15">
        <f t="shared" si="52"/>
        <v>10.204916336010337</v>
      </c>
      <c r="J133" s="15">
        <f t="shared" si="53"/>
        <v>11.173029084137552</v>
      </c>
      <c r="K133" s="15">
        <f t="shared" si="54"/>
        <v>12.141141832264767</v>
      </c>
      <c r="L133" s="15">
        <f t="shared" si="55"/>
        <v>13.109254580391983</v>
      </c>
      <c r="M133" s="15">
        <f t="shared" si="56"/>
        <v>14.077367328519198</v>
      </c>
      <c r="N133" s="15">
        <f t="shared" si="69"/>
        <v>12.179866342189856</v>
      </c>
      <c r="O133" s="84">
        <f t="shared" si="58"/>
        <v>0</v>
      </c>
      <c r="P133" s="84">
        <f t="shared" si="59"/>
        <v>1.4521691221908233</v>
      </c>
      <c r="Q133" s="84">
        <f t="shared" si="60"/>
        <v>1.4521691221908233</v>
      </c>
      <c r="R133" s="15">
        <f t="shared" si="61"/>
        <v>-2.9043382443816466</v>
      </c>
      <c r="S133" s="15">
        <f t="shared" si="62"/>
        <v>-1.936225496254431</v>
      </c>
      <c r="T133" s="15">
        <f t="shared" si="63"/>
        <v>-0.96811274812721548</v>
      </c>
      <c r="U133" s="16">
        <v>0</v>
      </c>
      <c r="V133" s="15">
        <f t="shared" si="64"/>
        <v>0.96811274812721548</v>
      </c>
      <c r="W133" s="15">
        <f t="shared" si="65"/>
        <v>1.936225496254431</v>
      </c>
      <c r="X133" s="15">
        <f t="shared" si="66"/>
        <v>2.9043382443816466</v>
      </c>
    </row>
    <row r="134" spans="1:24">
      <c r="A134" s="14">
        <f>'b（手動）計算用'!D18</f>
        <v>23</v>
      </c>
      <c r="B134" s="84">
        <f t="shared" si="67"/>
        <v>0</v>
      </c>
      <c r="C134" s="84">
        <f t="shared" si="46"/>
        <v>0</v>
      </c>
      <c r="D134" s="84">
        <f t="shared" si="47"/>
        <v>0</v>
      </c>
      <c r="E134" s="84">
        <f t="shared" si="48"/>
        <v>11.536796186007557</v>
      </c>
      <c r="F134" s="84">
        <f t="shared" si="49"/>
        <v>11.536796186007557</v>
      </c>
      <c r="G134" s="15">
        <f t="shared" si="50"/>
        <v>8.5705293162847767</v>
      </c>
      <c r="H134" s="15">
        <f t="shared" si="51"/>
        <v>9.5592849395257034</v>
      </c>
      <c r="I134" s="15">
        <f t="shared" si="52"/>
        <v>10.54804056276663</v>
      </c>
      <c r="J134" s="15">
        <f t="shared" si="53"/>
        <v>11.536796186007557</v>
      </c>
      <c r="K134" s="15">
        <f t="shared" si="54"/>
        <v>12.525551809248483</v>
      </c>
      <c r="L134" s="15">
        <f t="shared" si="55"/>
        <v>13.51430743248941</v>
      </c>
      <c r="M134" s="15">
        <f t="shared" si="56"/>
        <v>14.503063055730337</v>
      </c>
      <c r="N134" s="15">
        <f t="shared" si="69"/>
        <v>12.565102034178121</v>
      </c>
      <c r="O134" s="84">
        <f t="shared" si="58"/>
        <v>0</v>
      </c>
      <c r="P134" s="84">
        <f t="shared" si="59"/>
        <v>1.4831334348613903</v>
      </c>
      <c r="Q134" s="84">
        <f t="shared" si="60"/>
        <v>1.4831334348613903</v>
      </c>
      <c r="R134" s="15">
        <f t="shared" si="61"/>
        <v>-2.9662668697227805</v>
      </c>
      <c r="S134" s="15">
        <f t="shared" si="62"/>
        <v>-1.9775112464818536</v>
      </c>
      <c r="T134" s="15">
        <f t="shared" si="63"/>
        <v>-0.98875562324092681</v>
      </c>
      <c r="U134" s="16">
        <v>0</v>
      </c>
      <c r="V134" s="15">
        <f t="shared" si="64"/>
        <v>0.98875562324092681</v>
      </c>
      <c r="W134" s="15">
        <f t="shared" si="65"/>
        <v>1.9775112464818536</v>
      </c>
      <c r="X134" s="15">
        <f t="shared" si="66"/>
        <v>2.9662668697227805</v>
      </c>
    </row>
    <row r="135" spans="1:24">
      <c r="A135" s="14">
        <f>'b（手動）計算用'!D19</f>
        <v>24</v>
      </c>
      <c r="B135" s="84">
        <f t="shared" si="67"/>
        <v>0</v>
      </c>
      <c r="C135" s="84">
        <f t="shared" si="46"/>
        <v>0</v>
      </c>
      <c r="D135" s="84">
        <f t="shared" si="47"/>
        <v>0</v>
      </c>
      <c r="E135" s="84">
        <f t="shared" si="48"/>
        <v>11.893777640714491</v>
      </c>
      <c r="F135" s="84">
        <f t="shared" si="49"/>
        <v>11.893777640714491</v>
      </c>
      <c r="G135" s="15">
        <f t="shared" si="50"/>
        <v>8.8648288811612161</v>
      </c>
      <c r="H135" s="15">
        <f t="shared" si="51"/>
        <v>9.8744784676789745</v>
      </c>
      <c r="I135" s="15">
        <f t="shared" si="52"/>
        <v>10.884128054196733</v>
      </c>
      <c r="J135" s="15">
        <f t="shared" si="53"/>
        <v>11.893777640714491</v>
      </c>
      <c r="K135" s="15">
        <f t="shared" si="54"/>
        <v>12.90342722723225</v>
      </c>
      <c r="L135" s="15">
        <f t="shared" si="55"/>
        <v>13.913076813750008</v>
      </c>
      <c r="M135" s="15">
        <f t="shared" si="56"/>
        <v>14.922726400267766</v>
      </c>
      <c r="N135" s="15">
        <f t="shared" si="69"/>
        <v>12.94381321069296</v>
      </c>
      <c r="O135" s="84">
        <f t="shared" si="58"/>
        <v>0</v>
      </c>
      <c r="P135" s="84">
        <f t="shared" si="59"/>
        <v>1.5144743797766376</v>
      </c>
      <c r="Q135" s="84">
        <f t="shared" si="60"/>
        <v>1.5144743797766376</v>
      </c>
      <c r="R135" s="15">
        <f t="shared" si="61"/>
        <v>-3.0289487595532751</v>
      </c>
      <c r="S135" s="15">
        <f t="shared" si="62"/>
        <v>-2.0192991730355168</v>
      </c>
      <c r="T135" s="15">
        <f t="shared" si="63"/>
        <v>-1.0096495865177584</v>
      </c>
      <c r="U135" s="16">
        <v>0</v>
      </c>
      <c r="V135" s="15">
        <f t="shared" si="64"/>
        <v>1.0096495865177584</v>
      </c>
      <c r="W135" s="15">
        <f t="shared" si="65"/>
        <v>2.0192991730355168</v>
      </c>
      <c r="X135" s="15">
        <f t="shared" si="66"/>
        <v>3.0289487595532751</v>
      </c>
    </row>
    <row r="136" spans="1:24">
      <c r="A136" s="14">
        <f>'b（手動）計算用'!D20</f>
        <v>25</v>
      </c>
      <c r="B136" s="84">
        <f t="shared" si="67"/>
        <v>0</v>
      </c>
      <c r="C136" s="84">
        <f t="shared" si="46"/>
        <v>0</v>
      </c>
      <c r="D136" s="84">
        <f t="shared" si="47"/>
        <v>0</v>
      </c>
      <c r="E136" s="84">
        <f t="shared" si="48"/>
        <v>12.244100026520066</v>
      </c>
      <c r="F136" s="84">
        <f t="shared" si="49"/>
        <v>12.244100026520066</v>
      </c>
      <c r="G136" s="15">
        <f t="shared" si="50"/>
        <v>9.1517308481445525</v>
      </c>
      <c r="H136" s="15">
        <f t="shared" si="51"/>
        <v>10.182520574269724</v>
      </c>
      <c r="I136" s="15">
        <f t="shared" si="52"/>
        <v>11.213310300394895</v>
      </c>
      <c r="J136" s="15">
        <f t="shared" si="53"/>
        <v>12.244100026520066</v>
      </c>
      <c r="K136" s="15">
        <f t="shared" si="54"/>
        <v>13.274889752645237</v>
      </c>
      <c r="L136" s="15">
        <f t="shared" si="55"/>
        <v>14.305679478770408</v>
      </c>
      <c r="M136" s="15">
        <f t="shared" si="56"/>
        <v>15.336469204895579</v>
      </c>
      <c r="N136" s="15">
        <f t="shared" si="69"/>
        <v>13.316121341690243</v>
      </c>
      <c r="O136" s="84">
        <f t="shared" si="58"/>
        <v>0</v>
      </c>
      <c r="P136" s="84">
        <f t="shared" si="59"/>
        <v>1.5461845891877561</v>
      </c>
      <c r="Q136" s="84">
        <f t="shared" si="60"/>
        <v>1.5461845891877561</v>
      </c>
      <c r="R136" s="15">
        <f t="shared" si="61"/>
        <v>-3.0923691783755123</v>
      </c>
      <c r="S136" s="15">
        <f t="shared" si="62"/>
        <v>-2.0615794522503417</v>
      </c>
      <c r="T136" s="15">
        <f t="shared" si="63"/>
        <v>-1.0307897261251708</v>
      </c>
      <c r="U136" s="16">
        <v>0</v>
      </c>
      <c r="V136" s="15">
        <f t="shared" si="64"/>
        <v>1.0307897261251708</v>
      </c>
      <c r="W136" s="15">
        <f t="shared" si="65"/>
        <v>2.0615794522503417</v>
      </c>
      <c r="X136" s="15">
        <f t="shared" si="66"/>
        <v>3.0923691783755123</v>
      </c>
    </row>
    <row r="137" spans="1:24">
      <c r="A137" s="14">
        <f>'b（手動）計算用'!D21</f>
        <v>26</v>
      </c>
      <c r="B137" s="84">
        <f t="shared" si="67"/>
        <v>0</v>
      </c>
      <c r="C137" s="84">
        <f t="shared" si="46"/>
        <v>0</v>
      </c>
      <c r="D137" s="84">
        <f t="shared" si="47"/>
        <v>0</v>
      </c>
      <c r="E137" s="84">
        <f t="shared" si="48"/>
        <v>12.58788756051749</v>
      </c>
      <c r="F137" s="84">
        <f t="shared" si="49"/>
        <v>12.58788756051749</v>
      </c>
      <c r="G137" s="15">
        <f t="shared" si="50"/>
        <v>9.4313751877571192</v>
      </c>
      <c r="H137" s="15">
        <f t="shared" si="50"/>
        <v>10.483545978677242</v>
      </c>
      <c r="I137" s="15">
        <f t="shared" si="50"/>
        <v>11.535716769597366</v>
      </c>
      <c r="J137" s="15">
        <f t="shared" si="50"/>
        <v>12.58788756051749</v>
      </c>
      <c r="K137" s="15">
        <f t="shared" si="50"/>
        <v>13.640058351437615</v>
      </c>
      <c r="L137" s="15">
        <f t="shared" si="50"/>
        <v>14.692229142357739</v>
      </c>
      <c r="M137" s="15">
        <f t="shared" si="50"/>
        <v>15.744399933277862</v>
      </c>
      <c r="N137" s="15">
        <f t="shared" si="69"/>
        <v>13.68214518307442</v>
      </c>
      <c r="O137" s="84">
        <f t="shared" si="58"/>
        <v>0</v>
      </c>
      <c r="P137" s="84">
        <f t="shared" si="59"/>
        <v>1.5782561863801858</v>
      </c>
      <c r="Q137" s="84">
        <f t="shared" si="60"/>
        <v>1.5782561863801858</v>
      </c>
      <c r="R137" s="15">
        <f t="shared" si="61"/>
        <v>-3.1565123727603717</v>
      </c>
      <c r="S137" s="15">
        <f t="shared" si="62"/>
        <v>-2.1043415818402478</v>
      </c>
      <c r="T137" s="15">
        <f t="shared" si="63"/>
        <v>-1.0521707909201239</v>
      </c>
      <c r="U137" s="16">
        <v>0</v>
      </c>
      <c r="V137" s="15">
        <f t="shared" si="64"/>
        <v>1.0521707909201239</v>
      </c>
      <c r="W137" s="15">
        <f t="shared" si="65"/>
        <v>2.1043415818402478</v>
      </c>
      <c r="X137" s="15">
        <f t="shared" si="66"/>
        <v>3.1565123727603717</v>
      </c>
    </row>
    <row r="138" spans="1:24">
      <c r="A138" s="14">
        <f>'b（手動）計算用'!D22</f>
        <v>27</v>
      </c>
      <c r="B138" s="84">
        <f t="shared" si="67"/>
        <v>0</v>
      </c>
      <c r="C138" s="84">
        <f t="shared" si="46"/>
        <v>0</v>
      </c>
      <c r="D138" s="84">
        <f t="shared" si="47"/>
        <v>0</v>
      </c>
      <c r="E138" s="84">
        <f t="shared" si="48"/>
        <v>12.925262142676287</v>
      </c>
      <c r="F138" s="84">
        <f t="shared" si="49"/>
        <v>12.925262142676287</v>
      </c>
      <c r="G138" s="15">
        <f t="shared" ref="G138:M174" si="70">$F138+R138</f>
        <v>9.7039005686477537</v>
      </c>
      <c r="H138" s="15">
        <f t="shared" si="70"/>
        <v>10.777687759990599</v>
      </c>
      <c r="I138" s="15">
        <f t="shared" si="70"/>
        <v>11.851474951333444</v>
      </c>
      <c r="J138" s="15">
        <f t="shared" si="70"/>
        <v>12.925262142676287</v>
      </c>
      <c r="K138" s="15">
        <f t="shared" si="70"/>
        <v>13.99904933401913</v>
      </c>
      <c r="L138" s="15">
        <f t="shared" si="70"/>
        <v>15.072836525361975</v>
      </c>
      <c r="M138" s="15">
        <f t="shared" si="70"/>
        <v>16.14662371670482</v>
      </c>
      <c r="N138" s="15">
        <f t="shared" si="69"/>
        <v>14.042000821672845</v>
      </c>
      <c r="O138" s="84">
        <f t="shared" si="58"/>
        <v>0</v>
      </c>
      <c r="P138" s="84">
        <f t="shared" si="59"/>
        <v>1.6106807870142661</v>
      </c>
      <c r="Q138" s="84">
        <f t="shared" si="60"/>
        <v>1.6106807870142661</v>
      </c>
      <c r="R138" s="15">
        <f t="shared" si="61"/>
        <v>-3.2213615740285322</v>
      </c>
      <c r="S138" s="15">
        <f t="shared" si="62"/>
        <v>-2.1475743826856881</v>
      </c>
      <c r="T138" s="15">
        <f t="shared" si="63"/>
        <v>-1.0737871913428441</v>
      </c>
      <c r="U138" s="16">
        <v>0</v>
      </c>
      <c r="V138" s="15">
        <f t="shared" si="64"/>
        <v>1.0737871913428441</v>
      </c>
      <c r="W138" s="15">
        <f t="shared" si="65"/>
        <v>2.1475743826856881</v>
      </c>
      <c r="X138" s="15">
        <f t="shared" si="66"/>
        <v>3.2213615740285322</v>
      </c>
    </row>
    <row r="139" spans="1:24">
      <c r="A139" s="14">
        <f>'b（手動）計算用'!D23</f>
        <v>28</v>
      </c>
      <c r="B139" s="84">
        <f t="shared" si="67"/>
        <v>0</v>
      </c>
      <c r="C139" s="84">
        <f t="shared" si="46"/>
        <v>0</v>
      </c>
      <c r="D139" s="84">
        <f t="shared" si="47"/>
        <v>0</v>
      </c>
      <c r="E139" s="84">
        <f t="shared" si="48"/>
        <v>13.256343399065523</v>
      </c>
      <c r="F139" s="84">
        <f t="shared" si="49"/>
        <v>13.256343399065523</v>
      </c>
      <c r="G139" s="15">
        <f t="shared" si="70"/>
        <v>9.969444395437332</v>
      </c>
      <c r="H139" s="15">
        <f t="shared" si="70"/>
        <v>11.06507739664673</v>
      </c>
      <c r="I139" s="15">
        <f t="shared" si="70"/>
        <v>12.160710397856127</v>
      </c>
      <c r="J139" s="15">
        <f t="shared" si="70"/>
        <v>13.256343399065523</v>
      </c>
      <c r="K139" s="15">
        <f t="shared" si="70"/>
        <v>14.351976400274919</v>
      </c>
      <c r="L139" s="15">
        <f t="shared" si="70"/>
        <v>15.447609401484316</v>
      </c>
      <c r="M139" s="15">
        <f t="shared" si="70"/>
        <v>16.543242402693714</v>
      </c>
      <c r="N139" s="15">
        <f t="shared" si="69"/>
        <v>14.395801720323295</v>
      </c>
      <c r="O139" s="84">
        <f t="shared" si="58"/>
        <v>0</v>
      </c>
      <c r="P139" s="84">
        <f t="shared" si="59"/>
        <v>1.6434495018140951</v>
      </c>
      <c r="Q139" s="84">
        <f t="shared" si="60"/>
        <v>1.6434495018140951</v>
      </c>
      <c r="R139" s="15">
        <f t="shared" si="61"/>
        <v>-3.2868990036281902</v>
      </c>
      <c r="S139" s="15">
        <f t="shared" si="62"/>
        <v>-2.1912660024187933</v>
      </c>
      <c r="T139" s="15">
        <f t="shared" si="63"/>
        <v>-1.0956330012093967</v>
      </c>
      <c r="U139" s="16">
        <v>0</v>
      </c>
      <c r="V139" s="15">
        <f t="shared" si="64"/>
        <v>1.0956330012093967</v>
      </c>
      <c r="W139" s="15">
        <f t="shared" si="65"/>
        <v>2.1912660024187933</v>
      </c>
      <c r="X139" s="15">
        <f t="shared" si="66"/>
        <v>3.2868990036281902</v>
      </c>
    </row>
    <row r="140" spans="1:24">
      <c r="A140" s="14">
        <f>'b（手動）計算用'!D24</f>
        <v>29</v>
      </c>
      <c r="B140" s="84">
        <f t="shared" si="67"/>
        <v>0</v>
      </c>
      <c r="C140" s="84">
        <f t="shared" si="46"/>
        <v>0</v>
      </c>
      <c r="D140" s="84">
        <f t="shared" si="47"/>
        <v>0</v>
      </c>
      <c r="E140" s="84">
        <f t="shared" si="48"/>
        <v>13.581248724270731</v>
      </c>
      <c r="F140" s="84">
        <f t="shared" si="49"/>
        <v>13.581248724270731</v>
      </c>
      <c r="G140" s="15">
        <f t="shared" si="70"/>
        <v>10.228142842995345</v>
      </c>
      <c r="H140" s="15">
        <f t="shared" si="70"/>
        <v>11.345844803420473</v>
      </c>
      <c r="I140" s="15">
        <f t="shared" si="70"/>
        <v>12.463546763845603</v>
      </c>
      <c r="J140" s="15">
        <f t="shared" si="70"/>
        <v>13.581248724270731</v>
      </c>
      <c r="K140" s="15">
        <f t="shared" si="70"/>
        <v>14.698950684695859</v>
      </c>
      <c r="L140" s="15">
        <f t="shared" si="70"/>
        <v>15.816652645120989</v>
      </c>
      <c r="M140" s="15">
        <f t="shared" si="70"/>
        <v>16.934354605546119</v>
      </c>
      <c r="N140" s="15">
        <f t="shared" si="69"/>
        <v>14.743658763112865</v>
      </c>
      <c r="O140" s="84">
        <f t="shared" si="58"/>
        <v>0</v>
      </c>
      <c r="P140" s="84">
        <f t="shared" si="59"/>
        <v>1.6765529406376931</v>
      </c>
      <c r="Q140" s="84">
        <f t="shared" si="60"/>
        <v>1.6765529406376931</v>
      </c>
      <c r="R140" s="15">
        <f t="shared" si="61"/>
        <v>-3.3531058812753862</v>
      </c>
      <c r="S140" s="15">
        <f t="shared" si="62"/>
        <v>-2.2354039208502576</v>
      </c>
      <c r="T140" s="15">
        <f t="shared" si="63"/>
        <v>-1.1177019604251288</v>
      </c>
      <c r="U140" s="16">
        <v>0</v>
      </c>
      <c r="V140" s="15">
        <f t="shared" si="64"/>
        <v>1.1177019604251288</v>
      </c>
      <c r="W140" s="15">
        <f t="shared" si="65"/>
        <v>2.2354039208502576</v>
      </c>
      <c r="X140" s="15">
        <f t="shared" si="66"/>
        <v>3.3531058812753862</v>
      </c>
    </row>
    <row r="141" spans="1:24">
      <c r="A141" s="14">
        <f>'b（手動）計算用'!D25</f>
        <v>30</v>
      </c>
      <c r="B141" s="84">
        <f t="shared" si="67"/>
        <v>0</v>
      </c>
      <c r="C141" s="84">
        <f t="shared" si="46"/>
        <v>0</v>
      </c>
      <c r="D141" s="84">
        <f t="shared" si="47"/>
        <v>0</v>
      </c>
      <c r="E141" s="84">
        <f t="shared" si="48"/>
        <v>13.900093323019611</v>
      </c>
      <c r="F141" s="84">
        <f t="shared" si="49"/>
        <v>13.900093323019611</v>
      </c>
      <c r="G141" s="15">
        <f t="shared" si="70"/>
        <v>10.480130887107574</v>
      </c>
      <c r="H141" s="15">
        <f t="shared" si="70"/>
        <v>11.62011836574492</v>
      </c>
      <c r="I141" s="15">
        <f t="shared" si="70"/>
        <v>12.760105844382265</v>
      </c>
      <c r="J141" s="15">
        <f t="shared" si="70"/>
        <v>13.900093323019611</v>
      </c>
      <c r="K141" s="15">
        <f t="shared" si="70"/>
        <v>15.040080801656957</v>
      </c>
      <c r="L141" s="15">
        <f t="shared" si="70"/>
        <v>16.180068280294304</v>
      </c>
      <c r="M141" s="15">
        <f t="shared" si="70"/>
        <v>17.320055758931648</v>
      </c>
      <c r="N141" s="15">
        <f t="shared" si="69"/>
        <v>15.085680300802451</v>
      </c>
      <c r="O141" s="84">
        <f t="shared" si="58"/>
        <v>0</v>
      </c>
      <c r="P141" s="84">
        <f t="shared" si="59"/>
        <v>1.7099812179560183</v>
      </c>
      <c r="Q141" s="84">
        <f t="shared" si="60"/>
        <v>1.7099812179560183</v>
      </c>
      <c r="R141" s="15">
        <f t="shared" si="61"/>
        <v>-3.4199624359120366</v>
      </c>
      <c r="S141" s="15">
        <f t="shared" si="62"/>
        <v>-2.2799749572746912</v>
      </c>
      <c r="T141" s="15">
        <f t="shared" si="63"/>
        <v>-1.1399874786373456</v>
      </c>
      <c r="U141" s="16">
        <v>0</v>
      </c>
      <c r="V141" s="15">
        <f t="shared" si="64"/>
        <v>1.1399874786373456</v>
      </c>
      <c r="W141" s="15">
        <f t="shared" si="65"/>
        <v>2.2799749572746912</v>
      </c>
      <c r="X141" s="15">
        <f t="shared" si="66"/>
        <v>3.4199624359120366</v>
      </c>
    </row>
    <row r="142" spans="1:24">
      <c r="A142" s="14">
        <f>'b（手動）計算用'!D26</f>
        <v>31</v>
      </c>
      <c r="B142" s="84">
        <f t="shared" si="67"/>
        <v>0</v>
      </c>
      <c r="C142" s="84">
        <f t="shared" si="46"/>
        <v>0</v>
      </c>
      <c r="D142" s="84">
        <f t="shared" si="47"/>
        <v>0</v>
      </c>
      <c r="E142" s="84">
        <f t="shared" si="48"/>
        <v>14.212990251031256</v>
      </c>
      <c r="F142" s="84">
        <f t="shared" si="49"/>
        <v>14.212990251031256</v>
      </c>
      <c r="G142" s="15">
        <f t="shared" si="70"/>
        <v>10.725542331506375</v>
      </c>
      <c r="H142" s="15">
        <f t="shared" si="70"/>
        <v>11.888024971348003</v>
      </c>
      <c r="I142" s="15">
        <f t="shared" si="70"/>
        <v>13.05050761118963</v>
      </c>
      <c r="J142" s="15">
        <f t="shared" si="70"/>
        <v>14.212990251031256</v>
      </c>
      <c r="K142" s="15">
        <f t="shared" si="70"/>
        <v>15.375472890872881</v>
      </c>
      <c r="L142" s="15">
        <f t="shared" si="70"/>
        <v>16.537955530714509</v>
      </c>
      <c r="M142" s="15">
        <f t="shared" si="70"/>
        <v>17.700438170556136</v>
      </c>
      <c r="N142" s="15">
        <f t="shared" si="69"/>
        <v>15.421972196466548</v>
      </c>
      <c r="O142" s="84">
        <f t="shared" si="58"/>
        <v>0</v>
      </c>
      <c r="P142" s="84">
        <f t="shared" si="59"/>
        <v>1.7437239597624399</v>
      </c>
      <c r="Q142" s="84">
        <f t="shared" si="60"/>
        <v>1.7437239597624399</v>
      </c>
      <c r="R142" s="15">
        <f t="shared" si="61"/>
        <v>-3.4874479195248798</v>
      </c>
      <c r="S142" s="15">
        <f t="shared" si="62"/>
        <v>-2.3249652796832532</v>
      </c>
      <c r="T142" s="15">
        <f t="shared" si="63"/>
        <v>-1.1624826398416266</v>
      </c>
      <c r="U142" s="16">
        <v>0</v>
      </c>
      <c r="V142" s="15">
        <f t="shared" si="64"/>
        <v>1.1624826398416266</v>
      </c>
      <c r="W142" s="15">
        <f t="shared" si="65"/>
        <v>2.3249652796832532</v>
      </c>
      <c r="X142" s="15">
        <f t="shared" si="66"/>
        <v>3.4874479195248798</v>
      </c>
    </row>
    <row r="143" spans="1:24">
      <c r="A143" s="14">
        <f>'b（手動）計算用'!D27</f>
        <v>32</v>
      </c>
      <c r="B143" s="84">
        <f t="shared" si="67"/>
        <v>0</v>
      </c>
      <c r="C143" s="84">
        <f t="shared" si="46"/>
        <v>0</v>
      </c>
      <c r="D143" s="84">
        <f t="shared" si="47"/>
        <v>0</v>
      </c>
      <c r="E143" s="84">
        <f t="shared" si="48"/>
        <v>14.520050455103382</v>
      </c>
      <c r="F143" s="84">
        <f t="shared" si="49"/>
        <v>14.520050455103382</v>
      </c>
      <c r="G143" s="15">
        <f t="shared" si="70"/>
        <v>10.964509831247426</v>
      </c>
      <c r="H143" s="15">
        <f t="shared" si="70"/>
        <v>12.149690039199411</v>
      </c>
      <c r="I143" s="15">
        <f t="shared" si="70"/>
        <v>13.334870247151397</v>
      </c>
      <c r="J143" s="15">
        <f t="shared" si="70"/>
        <v>14.520050455103382</v>
      </c>
      <c r="K143" s="15">
        <f t="shared" si="70"/>
        <v>15.705230663055367</v>
      </c>
      <c r="L143" s="15">
        <f t="shared" si="70"/>
        <v>16.890410871007354</v>
      </c>
      <c r="M143" s="15">
        <f t="shared" si="70"/>
        <v>18.075591078959338</v>
      </c>
      <c r="N143" s="15">
        <f t="shared" si="69"/>
        <v>15.752637871373446</v>
      </c>
      <c r="O143" s="84">
        <f t="shared" si="58"/>
        <v>0</v>
      </c>
      <c r="P143" s="84">
        <f t="shared" si="59"/>
        <v>1.7777703119279784</v>
      </c>
      <c r="Q143" s="84">
        <f t="shared" si="60"/>
        <v>1.7777703119279784</v>
      </c>
      <c r="R143" s="15">
        <f t="shared" si="61"/>
        <v>-3.5555406238559568</v>
      </c>
      <c r="S143" s="15">
        <f t="shared" si="62"/>
        <v>-2.3703604159039711</v>
      </c>
      <c r="T143" s="15">
        <f t="shared" si="63"/>
        <v>-1.1851802079519855</v>
      </c>
      <c r="U143" s="16">
        <v>0</v>
      </c>
      <c r="V143" s="15">
        <f t="shared" si="64"/>
        <v>1.1851802079519855</v>
      </c>
      <c r="W143" s="15">
        <f t="shared" si="65"/>
        <v>2.3703604159039711</v>
      </c>
      <c r="X143" s="15">
        <f t="shared" si="66"/>
        <v>3.5555406238559568</v>
      </c>
    </row>
    <row r="144" spans="1:24">
      <c r="A144" s="14">
        <f>'b（手動）計算用'!D28</f>
        <v>33</v>
      </c>
      <c r="B144" s="84">
        <f t="shared" si="67"/>
        <v>0</v>
      </c>
      <c r="C144" s="84">
        <f t="shared" si="46"/>
        <v>0</v>
      </c>
      <c r="D144" s="84">
        <f t="shared" si="47"/>
        <v>0</v>
      </c>
      <c r="E144" s="84">
        <f t="shared" si="48"/>
        <v>14.821382812451757</v>
      </c>
      <c r="F144" s="84">
        <f t="shared" si="49"/>
        <v>14.821382812451757</v>
      </c>
      <c r="G144" s="15">
        <f t="shared" si="70"/>
        <v>11.197164912429779</v>
      </c>
      <c r="H144" s="15">
        <f t="shared" si="70"/>
        <v>12.405237545770438</v>
      </c>
      <c r="I144" s="15">
        <f t="shared" si="70"/>
        <v>13.613310179111098</v>
      </c>
      <c r="J144" s="15">
        <f t="shared" si="70"/>
        <v>14.821382812451757</v>
      </c>
      <c r="K144" s="15">
        <f t="shared" si="70"/>
        <v>16.029455445792415</v>
      </c>
      <c r="L144" s="15">
        <f t="shared" si="70"/>
        <v>17.237528079133074</v>
      </c>
      <c r="M144" s="15">
        <f t="shared" si="70"/>
        <v>18.445600712473734</v>
      </c>
      <c r="N144" s="15">
        <f t="shared" si="69"/>
        <v>16.077778351126042</v>
      </c>
      <c r="O144" s="84">
        <f t="shared" si="58"/>
        <v>0</v>
      </c>
      <c r="P144" s="84">
        <f t="shared" si="59"/>
        <v>1.812108950010989</v>
      </c>
      <c r="Q144" s="84">
        <f t="shared" si="60"/>
        <v>1.812108950010989</v>
      </c>
      <c r="R144" s="15">
        <f t="shared" si="61"/>
        <v>-3.6242179000219781</v>
      </c>
      <c r="S144" s="15">
        <f t="shared" si="62"/>
        <v>-2.4161452666813186</v>
      </c>
      <c r="T144" s="15">
        <f t="shared" si="63"/>
        <v>-1.2080726333406593</v>
      </c>
      <c r="U144" s="16">
        <v>0</v>
      </c>
      <c r="V144" s="15">
        <f t="shared" si="64"/>
        <v>1.2080726333406593</v>
      </c>
      <c r="W144" s="15">
        <f t="shared" si="65"/>
        <v>2.4161452666813186</v>
      </c>
      <c r="X144" s="15">
        <f t="shared" si="66"/>
        <v>3.6242179000219781</v>
      </c>
    </row>
    <row r="145" spans="1:24">
      <c r="A145" s="14">
        <f>'b（手動）計算用'!D29</f>
        <v>34</v>
      </c>
      <c r="B145" s="84">
        <f t="shared" si="67"/>
        <v>0</v>
      </c>
      <c r="C145" s="84">
        <f t="shared" si="46"/>
        <v>0</v>
      </c>
      <c r="D145" s="84">
        <f t="shared" si="47"/>
        <v>0</v>
      </c>
      <c r="E145" s="84">
        <f t="shared" si="48"/>
        <v>15.117094169315838</v>
      </c>
      <c r="F145" s="84">
        <f t="shared" si="49"/>
        <v>15.117094169315838</v>
      </c>
      <c r="G145" s="15">
        <f t="shared" si="70"/>
        <v>11.423637988269741</v>
      </c>
      <c r="H145" s="15">
        <f t="shared" si="70"/>
        <v>12.654790048618439</v>
      </c>
      <c r="I145" s="15">
        <f t="shared" si="70"/>
        <v>13.885942108967139</v>
      </c>
      <c r="J145" s="15">
        <f t="shared" si="70"/>
        <v>15.117094169315838</v>
      </c>
      <c r="K145" s="15">
        <f t="shared" si="70"/>
        <v>16.348246229664536</v>
      </c>
      <c r="L145" s="15">
        <f t="shared" si="70"/>
        <v>17.579398290013234</v>
      </c>
      <c r="M145" s="15">
        <f t="shared" si="70"/>
        <v>18.810550350361936</v>
      </c>
      <c r="N145" s="15">
        <f t="shared" si="69"/>
        <v>16.397492312078484</v>
      </c>
      <c r="O145" s="84">
        <f t="shared" si="58"/>
        <v>0</v>
      </c>
      <c r="P145" s="84">
        <f t="shared" si="59"/>
        <v>1.8467280905230483</v>
      </c>
      <c r="Q145" s="84">
        <f t="shared" si="60"/>
        <v>1.8467280905230483</v>
      </c>
      <c r="R145" s="15">
        <f t="shared" si="61"/>
        <v>-3.6934561810460966</v>
      </c>
      <c r="S145" s="15">
        <f t="shared" si="62"/>
        <v>-2.4623041206973979</v>
      </c>
      <c r="T145" s="15">
        <f t="shared" si="63"/>
        <v>-1.231152060348699</v>
      </c>
      <c r="U145" s="16">
        <v>0</v>
      </c>
      <c r="V145" s="15">
        <f t="shared" si="64"/>
        <v>1.231152060348699</v>
      </c>
      <c r="W145" s="15">
        <f t="shared" si="65"/>
        <v>2.4623041206973979</v>
      </c>
      <c r="X145" s="15">
        <f t="shared" si="66"/>
        <v>3.6934561810460966</v>
      </c>
    </row>
    <row r="146" spans="1:24">
      <c r="A146" s="14">
        <f>'b（手動）計算用'!D30</f>
        <v>35</v>
      </c>
      <c r="B146" s="84">
        <f t="shared" si="67"/>
        <v>0</v>
      </c>
      <c r="C146" s="84">
        <f t="shared" si="46"/>
        <v>0</v>
      </c>
      <c r="D146" s="84">
        <f t="shared" si="47"/>
        <v>0</v>
      </c>
      <c r="E146" s="84">
        <f t="shared" si="48"/>
        <v>15.407289378844231</v>
      </c>
      <c r="F146" s="84">
        <f t="shared" si="49"/>
        <v>15.407289378844231</v>
      </c>
      <c r="G146" s="15">
        <f t="shared" si="70"/>
        <v>11.644058371552953</v>
      </c>
      <c r="H146" s="15">
        <f t="shared" si="70"/>
        <v>12.898468707316713</v>
      </c>
      <c r="I146" s="15">
        <f t="shared" si="70"/>
        <v>14.152879043080471</v>
      </c>
      <c r="J146" s="15">
        <f t="shared" si="70"/>
        <v>15.407289378844231</v>
      </c>
      <c r="K146" s="15">
        <f t="shared" si="70"/>
        <v>16.661699714607991</v>
      </c>
      <c r="L146" s="15">
        <f t="shared" si="70"/>
        <v>17.916110050371749</v>
      </c>
      <c r="M146" s="15">
        <f t="shared" si="70"/>
        <v>19.170520386135511</v>
      </c>
      <c r="N146" s="15">
        <f t="shared" si="69"/>
        <v>16.71187612803854</v>
      </c>
      <c r="O146" s="84">
        <f t="shared" si="58"/>
        <v>0</v>
      </c>
      <c r="P146" s="84">
        <f t="shared" si="59"/>
        <v>1.8816155036456392</v>
      </c>
      <c r="Q146" s="84">
        <f t="shared" si="60"/>
        <v>1.8816155036456392</v>
      </c>
      <c r="R146" s="15">
        <f t="shared" si="61"/>
        <v>-3.7632310072912785</v>
      </c>
      <c r="S146" s="15">
        <f t="shared" si="62"/>
        <v>-2.508820671527519</v>
      </c>
      <c r="T146" s="15">
        <f t="shared" si="63"/>
        <v>-1.2544103357637595</v>
      </c>
      <c r="U146" s="16">
        <v>0</v>
      </c>
      <c r="V146" s="15">
        <f t="shared" si="64"/>
        <v>1.2544103357637595</v>
      </c>
      <c r="W146" s="15">
        <f t="shared" si="65"/>
        <v>2.508820671527519</v>
      </c>
      <c r="X146" s="15">
        <f t="shared" si="66"/>
        <v>3.7632310072912785</v>
      </c>
    </row>
    <row r="147" spans="1:24">
      <c r="A147" s="14">
        <f>'b（手動）計算用'!D31</f>
        <v>36</v>
      </c>
      <c r="B147" s="84">
        <f t="shared" si="67"/>
        <v>0</v>
      </c>
      <c r="C147" s="84">
        <f t="shared" si="46"/>
        <v>0</v>
      </c>
      <c r="D147" s="84">
        <f t="shared" si="47"/>
        <v>0</v>
      </c>
      <c r="E147" s="84">
        <f t="shared" si="48"/>
        <v>15.692071338273452</v>
      </c>
      <c r="F147" s="84">
        <f t="shared" si="49"/>
        <v>15.692071338273452</v>
      </c>
      <c r="G147" s="15">
        <f t="shared" si="70"/>
        <v>11.858554283503693</v>
      </c>
      <c r="H147" s="15">
        <f t="shared" si="70"/>
        <v>13.136393301760279</v>
      </c>
      <c r="I147" s="15">
        <f t="shared" si="70"/>
        <v>14.414232320016866</v>
      </c>
      <c r="J147" s="15">
        <f t="shared" si="70"/>
        <v>15.692071338273452</v>
      </c>
      <c r="K147" s="15">
        <f t="shared" si="70"/>
        <v>16.96991035653004</v>
      </c>
      <c r="L147" s="15">
        <f t="shared" si="70"/>
        <v>18.247749374786626</v>
      </c>
      <c r="M147" s="15">
        <f t="shared" si="70"/>
        <v>19.525588393043211</v>
      </c>
      <c r="N147" s="15">
        <f t="shared" si="69"/>
        <v>17.021023917260301</v>
      </c>
      <c r="O147" s="84">
        <f t="shared" si="58"/>
        <v>0</v>
      </c>
      <c r="P147" s="84">
        <f t="shared" si="59"/>
        <v>1.9167585273848793</v>
      </c>
      <c r="Q147" s="84">
        <f t="shared" si="60"/>
        <v>1.9167585273848793</v>
      </c>
      <c r="R147" s="15">
        <f t="shared" si="61"/>
        <v>-3.8335170547697586</v>
      </c>
      <c r="S147" s="15">
        <f t="shared" si="62"/>
        <v>-2.5556780365131724</v>
      </c>
      <c r="T147" s="15">
        <f t="shared" si="63"/>
        <v>-1.2778390182565862</v>
      </c>
      <c r="U147" s="16">
        <v>0</v>
      </c>
      <c r="V147" s="15">
        <f t="shared" si="64"/>
        <v>1.2778390182565862</v>
      </c>
      <c r="W147" s="15">
        <f t="shared" si="65"/>
        <v>2.5556780365131724</v>
      </c>
      <c r="X147" s="15">
        <f t="shared" si="66"/>
        <v>3.8335170547697586</v>
      </c>
    </row>
    <row r="148" spans="1:24">
      <c r="A148" s="14">
        <f>'b（手動）計算用'!D32</f>
        <v>37</v>
      </c>
      <c r="B148" s="84">
        <f t="shared" si="67"/>
        <v>0</v>
      </c>
      <c r="C148" s="84">
        <f t="shared" si="46"/>
        <v>0</v>
      </c>
      <c r="D148" s="84">
        <f t="shared" si="47"/>
        <v>0</v>
      </c>
      <c r="E148" s="84">
        <f t="shared" si="48"/>
        <v>15.971541025413178</v>
      </c>
      <c r="F148" s="84">
        <f t="shared" si="49"/>
        <v>15.971541025413178</v>
      </c>
      <c r="G148" s="15">
        <f t="shared" si="70"/>
        <v>12.067252859125128</v>
      </c>
      <c r="H148" s="15">
        <f t="shared" si="70"/>
        <v>13.368682247887811</v>
      </c>
      <c r="I148" s="15">
        <f t="shared" si="70"/>
        <v>14.670111636650494</v>
      </c>
      <c r="J148" s="15">
        <f t="shared" si="70"/>
        <v>15.971541025413178</v>
      </c>
      <c r="K148" s="15">
        <f t="shared" si="70"/>
        <v>17.272970414175859</v>
      </c>
      <c r="L148" s="15">
        <f t="shared" si="70"/>
        <v>18.574399802938544</v>
      </c>
      <c r="M148" s="15">
        <f t="shared" si="70"/>
        <v>19.875829191701225</v>
      </c>
      <c r="N148" s="15">
        <f t="shared" si="69"/>
        <v>17.325027589726368</v>
      </c>
      <c r="O148" s="84">
        <f t="shared" si="58"/>
        <v>0</v>
      </c>
      <c r="P148" s="84">
        <f t="shared" si="59"/>
        <v>1.9521440831440244</v>
      </c>
      <c r="Q148" s="84">
        <f t="shared" si="60"/>
        <v>1.9521440831440244</v>
      </c>
      <c r="R148" s="15">
        <f t="shared" si="61"/>
        <v>-3.9042881662880489</v>
      </c>
      <c r="S148" s="15">
        <f t="shared" si="62"/>
        <v>-2.6028587775253658</v>
      </c>
      <c r="T148" s="15">
        <f t="shared" si="63"/>
        <v>-1.3014293887626829</v>
      </c>
      <c r="U148" s="16">
        <v>0</v>
      </c>
      <c r="V148" s="15">
        <f t="shared" si="64"/>
        <v>1.3014293887626829</v>
      </c>
      <c r="W148" s="15">
        <f t="shared" si="65"/>
        <v>2.6028587775253658</v>
      </c>
      <c r="X148" s="15">
        <f t="shared" si="66"/>
        <v>3.9042881662880489</v>
      </c>
    </row>
    <row r="149" spans="1:24">
      <c r="A149" s="14">
        <f>'b（手動）計算用'!D33</f>
        <v>38</v>
      </c>
      <c r="B149" s="84">
        <f t="shared" si="67"/>
        <v>0</v>
      </c>
      <c r="C149" s="84">
        <f t="shared" si="46"/>
        <v>0</v>
      </c>
      <c r="D149" s="84">
        <f t="shared" si="47"/>
        <v>0</v>
      </c>
      <c r="E149" s="84">
        <f t="shared" si="48"/>
        <v>16.245797534450883</v>
      </c>
      <c r="F149" s="84">
        <f t="shared" si="49"/>
        <v>16.245797534450883</v>
      </c>
      <c r="G149" s="15">
        <f t="shared" si="70"/>
        <v>12.270280149079083</v>
      </c>
      <c r="H149" s="15">
        <f t="shared" si="70"/>
        <v>13.595452610869682</v>
      </c>
      <c r="I149" s="15">
        <f t="shared" si="70"/>
        <v>14.920625072660282</v>
      </c>
      <c r="J149" s="15">
        <f t="shared" si="70"/>
        <v>16.245797534450883</v>
      </c>
      <c r="K149" s="15">
        <f t="shared" si="70"/>
        <v>17.570969996241484</v>
      </c>
      <c r="L149" s="15">
        <f t="shared" si="70"/>
        <v>18.896142458032084</v>
      </c>
      <c r="M149" s="15">
        <f t="shared" si="70"/>
        <v>20.221314919822685</v>
      </c>
      <c r="N149" s="15">
        <f t="shared" si="69"/>
        <v>17.623976894713106</v>
      </c>
      <c r="O149" s="84">
        <f t="shared" si="58"/>
        <v>0</v>
      </c>
      <c r="P149" s="84">
        <f t="shared" si="59"/>
        <v>1.9877586926859003</v>
      </c>
      <c r="Q149" s="84">
        <f t="shared" si="60"/>
        <v>1.9877586926859003</v>
      </c>
      <c r="R149" s="15">
        <f t="shared" si="61"/>
        <v>-3.9755173853718007</v>
      </c>
      <c r="S149" s="15">
        <f t="shared" si="62"/>
        <v>-2.6503449235812004</v>
      </c>
      <c r="T149" s="15">
        <f t="shared" si="63"/>
        <v>-1.3251724617906002</v>
      </c>
      <c r="U149" s="16">
        <v>0</v>
      </c>
      <c r="V149" s="15">
        <f t="shared" si="64"/>
        <v>1.3251724617906002</v>
      </c>
      <c r="W149" s="15">
        <f t="shared" si="65"/>
        <v>2.6503449235812004</v>
      </c>
      <c r="X149" s="15">
        <f t="shared" si="66"/>
        <v>3.9755173853718007</v>
      </c>
    </row>
    <row r="150" spans="1:24">
      <c r="A150" s="14">
        <f>'b（手動）計算用'!D34</f>
        <v>39</v>
      </c>
      <c r="B150" s="84">
        <f t="shared" si="67"/>
        <v>0</v>
      </c>
      <c r="C150" s="84">
        <f t="shared" si="46"/>
        <v>0</v>
      </c>
      <c r="D150" s="84">
        <f t="shared" si="47"/>
        <v>0</v>
      </c>
      <c r="E150" s="84">
        <f t="shared" si="48"/>
        <v>16.514938111088611</v>
      </c>
      <c r="F150" s="84">
        <f t="shared" si="49"/>
        <v>16.514938111088611</v>
      </c>
      <c r="G150" s="15">
        <f t="shared" si="70"/>
        <v>12.467761118189046</v>
      </c>
      <c r="H150" s="15">
        <f t="shared" si="70"/>
        <v>13.816820115822235</v>
      </c>
      <c r="I150" s="15">
        <f t="shared" si="70"/>
        <v>15.165879113455423</v>
      </c>
      <c r="J150" s="15">
        <f t="shared" si="70"/>
        <v>16.514938111088611</v>
      </c>
      <c r="K150" s="15">
        <f t="shared" si="70"/>
        <v>17.863997108721801</v>
      </c>
      <c r="L150" s="15">
        <f t="shared" si="70"/>
        <v>19.213056106354987</v>
      </c>
      <c r="M150" s="15">
        <f t="shared" si="70"/>
        <v>20.562115103988177</v>
      </c>
      <c r="N150" s="15">
        <f t="shared" si="69"/>
        <v>17.917959468627128</v>
      </c>
      <c r="O150" s="84">
        <f t="shared" si="58"/>
        <v>0</v>
      </c>
      <c r="P150" s="84">
        <f t="shared" si="59"/>
        <v>2.0235884964497823</v>
      </c>
      <c r="Q150" s="84">
        <f t="shared" si="60"/>
        <v>2.0235884964497823</v>
      </c>
      <c r="R150" s="15">
        <f t="shared" si="61"/>
        <v>-4.0471769928995647</v>
      </c>
      <c r="S150" s="15">
        <f t="shared" si="62"/>
        <v>-2.6981179952663763</v>
      </c>
      <c r="T150" s="15">
        <f t="shared" si="63"/>
        <v>-1.3490589976331882</v>
      </c>
      <c r="U150" s="16">
        <v>0</v>
      </c>
      <c r="V150" s="15">
        <f t="shared" si="64"/>
        <v>1.3490589976331882</v>
      </c>
      <c r="W150" s="15">
        <f t="shared" si="65"/>
        <v>2.6981179952663763</v>
      </c>
      <c r="X150" s="15">
        <f t="shared" si="66"/>
        <v>4.0471769928995647</v>
      </c>
    </row>
    <row r="151" spans="1:24">
      <c r="A151" s="14">
        <f>'b（手動）計算用'!D35</f>
        <v>40</v>
      </c>
      <c r="B151" s="84">
        <f t="shared" si="67"/>
        <v>0</v>
      </c>
      <c r="C151" s="84">
        <f t="shared" si="46"/>
        <v>0</v>
      </c>
      <c r="D151" s="84">
        <f t="shared" si="47"/>
        <v>0</v>
      </c>
      <c r="E151" s="84">
        <f t="shared" si="48"/>
        <v>16.779058187024258</v>
      </c>
      <c r="F151" s="84">
        <f t="shared" si="49"/>
        <v>16.779058187024258</v>
      </c>
      <c r="G151" s="15">
        <f t="shared" si="70"/>
        <v>12.659819640664921</v>
      </c>
      <c r="H151" s="15">
        <f t="shared" si="70"/>
        <v>14.032899156118035</v>
      </c>
      <c r="I151" s="15">
        <f t="shared" si="70"/>
        <v>15.405978671571146</v>
      </c>
      <c r="J151" s="15">
        <f t="shared" si="70"/>
        <v>16.779058187024258</v>
      </c>
      <c r="K151" s="15">
        <f t="shared" si="70"/>
        <v>18.152137702477372</v>
      </c>
      <c r="L151" s="15">
        <f t="shared" si="70"/>
        <v>19.525217217930482</v>
      </c>
      <c r="M151" s="15">
        <f t="shared" si="70"/>
        <v>20.898296733383596</v>
      </c>
      <c r="N151" s="15">
        <f t="shared" si="69"/>
        <v>18.207060883095494</v>
      </c>
      <c r="O151" s="84">
        <f t="shared" si="58"/>
        <v>0</v>
      </c>
      <c r="P151" s="84">
        <f t="shared" si="59"/>
        <v>2.0596192731796683</v>
      </c>
      <c r="Q151" s="84">
        <f t="shared" si="60"/>
        <v>2.0596192731796683</v>
      </c>
      <c r="R151" s="15">
        <f t="shared" si="61"/>
        <v>-4.1192385463593366</v>
      </c>
      <c r="S151" s="15">
        <f t="shared" si="62"/>
        <v>-2.7461590309062243</v>
      </c>
      <c r="T151" s="15">
        <f t="shared" si="63"/>
        <v>-1.3730795154531121</v>
      </c>
      <c r="U151" s="16">
        <v>0</v>
      </c>
      <c r="V151" s="15">
        <f t="shared" si="64"/>
        <v>1.3730795154531121</v>
      </c>
      <c r="W151" s="15">
        <f t="shared" si="65"/>
        <v>2.7461590309062243</v>
      </c>
      <c r="X151" s="15">
        <f t="shared" si="66"/>
        <v>4.1192385463593366</v>
      </c>
    </row>
    <row r="152" spans="1:24">
      <c r="A152" s="14">
        <f>'b（手動）計算用'!D36</f>
        <v>41</v>
      </c>
      <c r="B152" s="84">
        <f t="shared" si="67"/>
        <v>0</v>
      </c>
      <c r="C152" s="84">
        <f t="shared" si="46"/>
        <v>0</v>
      </c>
      <c r="D152" s="84">
        <f t="shared" si="47"/>
        <v>0</v>
      </c>
      <c r="E152" s="84">
        <f t="shared" si="48"/>
        <v>17.038251413789745</v>
      </c>
      <c r="F152" s="84">
        <f t="shared" si="49"/>
        <v>17.038251413789745</v>
      </c>
      <c r="G152" s="15">
        <f t="shared" si="70"/>
        <v>12.846578492162994</v>
      </c>
      <c r="H152" s="15">
        <f t="shared" si="70"/>
        <v>14.243802799371911</v>
      </c>
      <c r="I152" s="15">
        <f t="shared" si="70"/>
        <v>15.641027106580827</v>
      </c>
      <c r="J152" s="15">
        <f t="shared" si="70"/>
        <v>17.038251413789745</v>
      </c>
      <c r="K152" s="15">
        <f t="shared" si="70"/>
        <v>18.43547572099866</v>
      </c>
      <c r="L152" s="15">
        <f t="shared" si="70"/>
        <v>19.832700028207579</v>
      </c>
      <c r="M152" s="15">
        <f t="shared" si="70"/>
        <v>21.229924335416495</v>
      </c>
      <c r="N152" s="15">
        <f t="shared" si="69"/>
        <v>18.491364693287018</v>
      </c>
      <c r="O152" s="84">
        <f t="shared" si="58"/>
        <v>0</v>
      </c>
      <c r="P152" s="84">
        <f t="shared" si="59"/>
        <v>2.0958364608133753</v>
      </c>
      <c r="Q152" s="84">
        <f t="shared" si="60"/>
        <v>2.0958364608133753</v>
      </c>
      <c r="R152" s="15">
        <f t="shared" si="61"/>
        <v>-4.1916729216267505</v>
      </c>
      <c r="S152" s="15">
        <f t="shared" si="62"/>
        <v>-2.7944486144178335</v>
      </c>
      <c r="T152" s="15">
        <f t="shared" si="63"/>
        <v>-1.3972243072089168</v>
      </c>
      <c r="U152" s="16">
        <v>0</v>
      </c>
      <c r="V152" s="15">
        <f t="shared" si="64"/>
        <v>1.3972243072089168</v>
      </c>
      <c r="W152" s="15">
        <f t="shared" si="65"/>
        <v>2.7944486144178335</v>
      </c>
      <c r="X152" s="15">
        <f t="shared" si="66"/>
        <v>4.1916729216267505</v>
      </c>
    </row>
    <row r="153" spans="1:24">
      <c r="A153" s="14">
        <f>'b（手動）計算用'!D37</f>
        <v>42</v>
      </c>
      <c r="B153" s="84">
        <f t="shared" si="67"/>
        <v>0</v>
      </c>
      <c r="C153" s="84">
        <f t="shared" si="46"/>
        <v>0</v>
      </c>
      <c r="D153" s="84">
        <f t="shared" si="47"/>
        <v>0</v>
      </c>
      <c r="E153" s="84">
        <f t="shared" si="48"/>
        <v>17.292609695957854</v>
      </c>
      <c r="F153" s="84">
        <f t="shared" si="49"/>
        <v>17.292609695957854</v>
      </c>
      <c r="G153" s="15">
        <f t="shared" si="70"/>
        <v>13.028159338808736</v>
      </c>
      <c r="H153" s="15">
        <f t="shared" si="70"/>
        <v>14.449642791191776</v>
      </c>
      <c r="I153" s="15">
        <f t="shared" si="70"/>
        <v>15.871126243574814</v>
      </c>
      <c r="J153" s="15">
        <f t="shared" si="70"/>
        <v>17.292609695957854</v>
      </c>
      <c r="K153" s="15">
        <f t="shared" si="70"/>
        <v>18.714093148340893</v>
      </c>
      <c r="L153" s="15">
        <f t="shared" si="70"/>
        <v>20.135576600723933</v>
      </c>
      <c r="M153" s="15">
        <f t="shared" si="70"/>
        <v>21.557060053106973</v>
      </c>
      <c r="N153" s="15">
        <f t="shared" si="69"/>
        <v>18.770952486436215</v>
      </c>
      <c r="O153" s="84">
        <f t="shared" si="58"/>
        <v>0</v>
      </c>
      <c r="P153" s="84">
        <f t="shared" si="59"/>
        <v>2.1322251785745587</v>
      </c>
      <c r="Q153" s="84">
        <f t="shared" si="60"/>
        <v>2.1322251785745587</v>
      </c>
      <c r="R153" s="15">
        <f t="shared" si="61"/>
        <v>-4.2644503571491175</v>
      </c>
      <c r="S153" s="15">
        <f t="shared" si="62"/>
        <v>-2.8429669047660782</v>
      </c>
      <c r="T153" s="15">
        <f t="shared" si="63"/>
        <v>-1.4214834523830391</v>
      </c>
      <c r="U153" s="16">
        <v>0</v>
      </c>
      <c r="V153" s="15">
        <f t="shared" si="64"/>
        <v>1.4214834523830391</v>
      </c>
      <c r="W153" s="15">
        <f t="shared" si="65"/>
        <v>2.8429669047660782</v>
      </c>
      <c r="X153" s="15">
        <f t="shared" si="66"/>
        <v>4.2644503571491175</v>
      </c>
    </row>
    <row r="154" spans="1:24">
      <c r="A154" s="14">
        <f>'b（手動）計算用'!D38</f>
        <v>43</v>
      </c>
      <c r="B154" s="84">
        <f t="shared" si="67"/>
        <v>0</v>
      </c>
      <c r="C154" s="84">
        <f t="shared" si="46"/>
        <v>0</v>
      </c>
      <c r="D154" s="84">
        <f t="shared" si="47"/>
        <v>0</v>
      </c>
      <c r="E154" s="84">
        <f t="shared" si="48"/>
        <v>17.542223223729753</v>
      </c>
      <c r="F154" s="84">
        <f t="shared" si="49"/>
        <v>17.542223223729753</v>
      </c>
      <c r="G154" s="15">
        <f t="shared" si="70"/>
        <v>13.204682723324488</v>
      </c>
      <c r="H154" s="15">
        <f t="shared" si="70"/>
        <v>14.650529556792911</v>
      </c>
      <c r="I154" s="15">
        <f t="shared" si="70"/>
        <v>16.09637639026133</v>
      </c>
      <c r="J154" s="15">
        <f t="shared" si="70"/>
        <v>17.542223223729753</v>
      </c>
      <c r="K154" s="15">
        <f t="shared" si="70"/>
        <v>18.988070057198176</v>
      </c>
      <c r="L154" s="15">
        <f t="shared" si="70"/>
        <v>20.433916890666595</v>
      </c>
      <c r="M154" s="15">
        <f t="shared" si="70"/>
        <v>21.879763724135017</v>
      </c>
      <c r="N154" s="15">
        <f t="shared" si="69"/>
        <v>19.045903930536912</v>
      </c>
      <c r="O154" s="84">
        <f t="shared" si="58"/>
        <v>0</v>
      </c>
      <c r="P154" s="84">
        <f t="shared" si="59"/>
        <v>2.1687702502026318</v>
      </c>
      <c r="Q154" s="84">
        <f t="shared" si="60"/>
        <v>2.1687702502026318</v>
      </c>
      <c r="R154" s="15">
        <f t="shared" si="61"/>
        <v>-4.3375405004052636</v>
      </c>
      <c r="S154" s="15">
        <f t="shared" si="62"/>
        <v>-2.8916936669368423</v>
      </c>
      <c r="T154" s="15">
        <f t="shared" si="63"/>
        <v>-1.4458468334684211</v>
      </c>
      <c r="U154" s="16">
        <v>0</v>
      </c>
      <c r="V154" s="15">
        <f t="shared" si="64"/>
        <v>1.4458468334684211</v>
      </c>
      <c r="W154" s="15">
        <f t="shared" si="65"/>
        <v>2.8916936669368423</v>
      </c>
      <c r="X154" s="15">
        <f t="shared" si="66"/>
        <v>4.3375405004052636</v>
      </c>
    </row>
    <row r="155" spans="1:24">
      <c r="A155" s="14">
        <f>'b（手動）計算用'!D39</f>
        <v>44</v>
      </c>
      <c r="B155" s="84">
        <f t="shared" si="67"/>
        <v>0</v>
      </c>
      <c r="C155" s="84">
        <f t="shared" si="46"/>
        <v>0</v>
      </c>
      <c r="D155" s="84">
        <f t="shared" si="47"/>
        <v>0</v>
      </c>
      <c r="E155" s="84">
        <f t="shared" si="48"/>
        <v>17.787180504914527</v>
      </c>
      <c r="F155" s="84">
        <f t="shared" si="49"/>
        <v>17.787180504914527</v>
      </c>
      <c r="G155" s="15">
        <f t="shared" si="70"/>
        <v>13.376268048417112</v>
      </c>
      <c r="H155" s="15">
        <f t="shared" si="70"/>
        <v>14.846572200582917</v>
      </c>
      <c r="I155" s="15">
        <f t="shared" si="70"/>
        <v>16.316876352748722</v>
      </c>
      <c r="J155" s="15">
        <f t="shared" si="70"/>
        <v>17.787180504914527</v>
      </c>
      <c r="K155" s="15">
        <f t="shared" si="70"/>
        <v>19.257484657080333</v>
      </c>
      <c r="L155" s="15">
        <f t="shared" si="70"/>
        <v>20.727788809246139</v>
      </c>
      <c r="M155" s="15">
        <f t="shared" si="70"/>
        <v>22.198092961411945</v>
      </c>
      <c r="N155" s="15">
        <f t="shared" si="69"/>
        <v>19.316296823166965</v>
      </c>
      <c r="O155" s="84">
        <f t="shared" si="58"/>
        <v>0</v>
      </c>
      <c r="P155" s="84">
        <f t="shared" si="59"/>
        <v>2.2054562282487078</v>
      </c>
      <c r="Q155" s="84">
        <f t="shared" si="60"/>
        <v>2.2054562282487078</v>
      </c>
      <c r="R155" s="15">
        <f t="shared" si="61"/>
        <v>-4.4109124564974156</v>
      </c>
      <c r="S155" s="15">
        <f t="shared" si="62"/>
        <v>-2.9406083043316102</v>
      </c>
      <c r="T155" s="15">
        <f t="shared" si="63"/>
        <v>-1.4703041521658051</v>
      </c>
      <c r="U155" s="16">
        <v>0</v>
      </c>
      <c r="V155" s="15">
        <f t="shared" si="64"/>
        <v>1.4703041521658051</v>
      </c>
      <c r="W155" s="15">
        <f t="shared" si="65"/>
        <v>2.9406083043316102</v>
      </c>
      <c r="X155" s="15">
        <f t="shared" si="66"/>
        <v>4.4109124564974156</v>
      </c>
    </row>
    <row r="156" spans="1:24">
      <c r="A156" s="14">
        <f>'b（手動）計算用'!D40</f>
        <v>45</v>
      </c>
      <c r="B156" s="84">
        <f t="shared" si="67"/>
        <v>0</v>
      </c>
      <c r="C156" s="84">
        <f t="shared" si="46"/>
        <v>0</v>
      </c>
      <c r="D156" s="84">
        <f t="shared" si="47"/>
        <v>0</v>
      </c>
      <c r="E156" s="84">
        <f t="shared" si="48"/>
        <v>18.027568396312265</v>
      </c>
      <c r="F156" s="84">
        <f t="shared" si="49"/>
        <v>18.027568396312265</v>
      </c>
      <c r="G156" s="15">
        <f t="shared" si="70"/>
        <v>13.543033557593848</v>
      </c>
      <c r="H156" s="15">
        <f t="shared" si="70"/>
        <v>15.037878503833321</v>
      </c>
      <c r="I156" s="15">
        <f t="shared" si="70"/>
        <v>16.532723450072794</v>
      </c>
      <c r="J156" s="15">
        <f t="shared" si="70"/>
        <v>18.027568396312265</v>
      </c>
      <c r="K156" s="15">
        <f t="shared" si="70"/>
        <v>19.522413342551737</v>
      </c>
      <c r="L156" s="15">
        <f t="shared" si="70"/>
        <v>21.017258288791211</v>
      </c>
      <c r="M156" s="15">
        <f t="shared" si="70"/>
        <v>22.512103235030683</v>
      </c>
      <c r="N156" s="15">
        <f t="shared" si="69"/>
        <v>19.582207140401316</v>
      </c>
      <c r="O156" s="84">
        <f t="shared" si="58"/>
        <v>0</v>
      </c>
      <c r="P156" s="84">
        <f t="shared" si="59"/>
        <v>2.2422674193592083</v>
      </c>
      <c r="Q156" s="84">
        <f t="shared" si="60"/>
        <v>2.2422674193592083</v>
      </c>
      <c r="R156" s="15">
        <f t="shared" si="61"/>
        <v>-4.4845348387184165</v>
      </c>
      <c r="S156" s="15">
        <f t="shared" si="62"/>
        <v>-2.9896898924789443</v>
      </c>
      <c r="T156" s="15">
        <f t="shared" si="63"/>
        <v>-1.4948449462394722</v>
      </c>
      <c r="U156" s="16">
        <v>0</v>
      </c>
      <c r="V156" s="15">
        <f t="shared" si="64"/>
        <v>1.4948449462394722</v>
      </c>
      <c r="W156" s="15">
        <f t="shared" si="65"/>
        <v>2.9896898924789443</v>
      </c>
      <c r="X156" s="15">
        <f t="shared" si="66"/>
        <v>4.4845348387184165</v>
      </c>
    </row>
    <row r="157" spans="1:24">
      <c r="A157" s="14">
        <f>'b（手動）計算用'!D41</f>
        <v>46</v>
      </c>
      <c r="B157" s="84">
        <f t="shared" si="67"/>
        <v>0</v>
      </c>
      <c r="C157" s="84">
        <f t="shared" si="46"/>
        <v>0</v>
      </c>
      <c r="D157" s="84">
        <f t="shared" si="47"/>
        <v>0</v>
      </c>
      <c r="E157" s="84">
        <f t="shared" si="48"/>
        <v>18.26347213451167</v>
      </c>
      <c r="F157" s="84">
        <f t="shared" si="49"/>
        <v>18.26347213451167</v>
      </c>
      <c r="G157" s="15">
        <f t="shared" si="70"/>
        <v>13.705096313586337</v>
      </c>
      <c r="H157" s="15">
        <f t="shared" si="70"/>
        <v>15.224554920561447</v>
      </c>
      <c r="I157" s="15">
        <f t="shared" si="70"/>
        <v>16.744013527536559</v>
      </c>
      <c r="J157" s="15">
        <f t="shared" si="70"/>
        <v>18.26347213451167</v>
      </c>
      <c r="K157" s="15">
        <f t="shared" si="70"/>
        <v>19.78293074148678</v>
      </c>
      <c r="L157" s="15">
        <f t="shared" si="70"/>
        <v>21.30238934846189</v>
      </c>
      <c r="M157" s="15">
        <f t="shared" si="70"/>
        <v>22.821847955437001</v>
      </c>
      <c r="N157" s="15">
        <f t="shared" si="69"/>
        <v>19.843709085765784</v>
      </c>
      <c r="O157" s="84">
        <f t="shared" si="58"/>
        <v>0</v>
      </c>
      <c r="P157" s="84">
        <f t="shared" si="59"/>
        <v>2.2791879104626664</v>
      </c>
      <c r="Q157" s="84">
        <f t="shared" si="60"/>
        <v>2.2791879104626664</v>
      </c>
      <c r="R157" s="15">
        <f t="shared" si="61"/>
        <v>-4.5583758209253329</v>
      </c>
      <c r="S157" s="15">
        <f t="shared" si="62"/>
        <v>-3.0389172139502221</v>
      </c>
      <c r="T157" s="15">
        <f t="shared" si="63"/>
        <v>-1.519458606975111</v>
      </c>
      <c r="U157" s="16">
        <v>0</v>
      </c>
      <c r="V157" s="15">
        <f t="shared" si="64"/>
        <v>1.519458606975111</v>
      </c>
      <c r="W157" s="15">
        <f t="shared" si="65"/>
        <v>3.0389172139502221</v>
      </c>
      <c r="X157" s="15">
        <f t="shared" si="66"/>
        <v>4.5583758209253329</v>
      </c>
    </row>
    <row r="158" spans="1:24">
      <c r="A158" s="14">
        <f>'b（手動）計算用'!D42</f>
        <v>47</v>
      </c>
      <c r="B158" s="84">
        <f t="shared" si="67"/>
        <v>0</v>
      </c>
      <c r="C158" s="84">
        <f t="shared" si="46"/>
        <v>0</v>
      </c>
      <c r="D158" s="84">
        <f t="shared" si="47"/>
        <v>0</v>
      </c>
      <c r="E158" s="84">
        <f t="shared" si="48"/>
        <v>18.494975366113195</v>
      </c>
      <c r="F158" s="84">
        <f t="shared" si="49"/>
        <v>18.494975366113195</v>
      </c>
      <c r="G158" s="15">
        <f t="shared" si="70"/>
        <v>13.862572174573923</v>
      </c>
      <c r="H158" s="15">
        <f t="shared" si="70"/>
        <v>15.406706571753681</v>
      </c>
      <c r="I158" s="15">
        <f t="shared" si="70"/>
        <v>16.950840968933438</v>
      </c>
      <c r="J158" s="15">
        <f t="shared" si="70"/>
        <v>18.494975366113195</v>
      </c>
      <c r="K158" s="15">
        <f t="shared" si="70"/>
        <v>20.039109763292952</v>
      </c>
      <c r="L158" s="15">
        <f t="shared" si="70"/>
        <v>21.583244160472709</v>
      </c>
      <c r="M158" s="15">
        <f t="shared" si="70"/>
        <v>23.127378557652467</v>
      </c>
      <c r="N158" s="15">
        <f t="shared" si="69"/>
        <v>20.100875139180143</v>
      </c>
      <c r="O158" s="84">
        <f t="shared" si="58"/>
        <v>0</v>
      </c>
      <c r="P158" s="84">
        <f t="shared" si="59"/>
        <v>2.3162015957696362</v>
      </c>
      <c r="Q158" s="84">
        <f t="shared" si="60"/>
        <v>2.3162015957696362</v>
      </c>
      <c r="R158" s="15">
        <f t="shared" si="61"/>
        <v>-4.6324031915392725</v>
      </c>
      <c r="S158" s="15">
        <f t="shared" si="62"/>
        <v>-3.0882687943595148</v>
      </c>
      <c r="T158" s="15">
        <f t="shared" si="63"/>
        <v>-1.5441343971797574</v>
      </c>
      <c r="U158" s="16">
        <v>0</v>
      </c>
      <c r="V158" s="15">
        <f t="shared" si="64"/>
        <v>1.5441343971797574</v>
      </c>
      <c r="W158" s="15">
        <f t="shared" si="65"/>
        <v>3.0882687943595148</v>
      </c>
      <c r="X158" s="15">
        <f t="shared" si="66"/>
        <v>4.6324031915392725</v>
      </c>
    </row>
    <row r="159" spans="1:24">
      <c r="A159" s="14">
        <f>'b（手動）計算用'!D43</f>
        <v>48</v>
      </c>
      <c r="B159" s="84">
        <f t="shared" si="67"/>
        <v>0</v>
      </c>
      <c r="C159" s="84">
        <f t="shared" si="46"/>
        <v>0</v>
      </c>
      <c r="D159" s="84">
        <f t="shared" si="47"/>
        <v>0</v>
      </c>
      <c r="E159" s="84">
        <f t="shared" si="48"/>
        <v>18.72216017738841</v>
      </c>
      <c r="F159" s="84">
        <f t="shared" si="49"/>
        <v>18.72216017738841</v>
      </c>
      <c r="G159" s="15">
        <f t="shared" si="70"/>
        <v>14.015575768407441</v>
      </c>
      <c r="H159" s="15">
        <f t="shared" si="70"/>
        <v>15.584437238067764</v>
      </c>
      <c r="I159" s="15">
        <f t="shared" si="70"/>
        <v>17.153298707728087</v>
      </c>
      <c r="J159" s="15">
        <f t="shared" si="70"/>
        <v>18.72216017738841</v>
      </c>
      <c r="K159" s="15">
        <f t="shared" si="70"/>
        <v>20.291021647048733</v>
      </c>
      <c r="L159" s="15">
        <f t="shared" si="70"/>
        <v>21.859883116709057</v>
      </c>
      <c r="M159" s="15">
        <f t="shared" si="70"/>
        <v>23.42874458636938</v>
      </c>
      <c r="N159" s="15">
        <f t="shared" si="69"/>
        <v>20.353776105835145</v>
      </c>
      <c r="O159" s="84">
        <f t="shared" si="58"/>
        <v>0</v>
      </c>
      <c r="P159" s="84">
        <f t="shared" si="59"/>
        <v>2.3532922044904852</v>
      </c>
      <c r="Q159" s="84">
        <f t="shared" si="60"/>
        <v>2.3532922044904852</v>
      </c>
      <c r="R159" s="15">
        <f t="shared" si="61"/>
        <v>-4.7065844089809703</v>
      </c>
      <c r="S159" s="15">
        <f t="shared" si="62"/>
        <v>-3.1377229393206467</v>
      </c>
      <c r="T159" s="15">
        <f t="shared" si="63"/>
        <v>-1.5688614696603234</v>
      </c>
      <c r="U159" s="16">
        <v>0</v>
      </c>
      <c r="V159" s="15">
        <f t="shared" si="64"/>
        <v>1.5688614696603234</v>
      </c>
      <c r="W159" s="15">
        <f t="shared" si="65"/>
        <v>3.1377229393206467</v>
      </c>
      <c r="X159" s="15">
        <f t="shared" si="66"/>
        <v>4.7065844089809703</v>
      </c>
    </row>
    <row r="160" spans="1:24">
      <c r="A160" s="14">
        <f>'b（手動）計算用'!D44</f>
        <v>49</v>
      </c>
      <c r="B160" s="84">
        <f t="shared" si="67"/>
        <v>0</v>
      </c>
      <c r="C160" s="84">
        <f t="shared" si="46"/>
        <v>0</v>
      </c>
      <c r="D160" s="84">
        <f t="shared" si="47"/>
        <v>0</v>
      </c>
      <c r="E160" s="84">
        <f t="shared" si="48"/>
        <v>18.945107123386098</v>
      </c>
      <c r="F160" s="84">
        <f t="shared" si="49"/>
        <v>18.945107123386098</v>
      </c>
      <c r="G160" s="15">
        <f t="shared" si="70"/>
        <v>14.164220465043531</v>
      </c>
      <c r="H160" s="15">
        <f t="shared" si="70"/>
        <v>15.75784935115772</v>
      </c>
      <c r="I160" s="15">
        <f t="shared" si="70"/>
        <v>17.351478237271909</v>
      </c>
      <c r="J160" s="15">
        <f t="shared" si="70"/>
        <v>18.945107123386098</v>
      </c>
      <c r="K160" s="15">
        <f t="shared" si="70"/>
        <v>20.538736009500287</v>
      </c>
      <c r="L160" s="15">
        <f t="shared" si="70"/>
        <v>22.132364895614476</v>
      </c>
      <c r="M160" s="15">
        <f t="shared" si="70"/>
        <v>23.725993781728665</v>
      </c>
      <c r="N160" s="15">
        <f t="shared" si="69"/>
        <v>20.602481164944855</v>
      </c>
      <c r="O160" s="84">
        <f t="shared" si="58"/>
        <v>0</v>
      </c>
      <c r="P160" s="84">
        <f t="shared" si="59"/>
        <v>2.3904433291712834</v>
      </c>
      <c r="Q160" s="84">
        <f t="shared" si="60"/>
        <v>2.3904433291712834</v>
      </c>
      <c r="R160" s="15">
        <f t="shared" si="61"/>
        <v>-4.7808866583425669</v>
      </c>
      <c r="S160" s="15">
        <f t="shared" si="62"/>
        <v>-3.1872577722283779</v>
      </c>
      <c r="T160" s="15">
        <f t="shared" si="63"/>
        <v>-1.593628886114189</v>
      </c>
      <c r="U160" s="16">
        <v>0</v>
      </c>
      <c r="V160" s="15">
        <f t="shared" si="64"/>
        <v>1.593628886114189</v>
      </c>
      <c r="W160" s="15">
        <f t="shared" si="65"/>
        <v>3.1872577722283779</v>
      </c>
      <c r="X160" s="15">
        <f t="shared" si="66"/>
        <v>4.7808866583425669</v>
      </c>
    </row>
    <row r="161" spans="1:24">
      <c r="A161" s="14">
        <f>'b（手動）計算用'!D45</f>
        <v>50</v>
      </c>
      <c r="B161" s="84">
        <f t="shared" si="67"/>
        <v>0</v>
      </c>
      <c r="C161" s="84">
        <f t="shared" si="46"/>
        <v>0</v>
      </c>
      <c r="D161" s="84">
        <f t="shared" si="47"/>
        <v>0</v>
      </c>
      <c r="E161" s="84">
        <f t="shared" si="48"/>
        <v>19.163895256495405</v>
      </c>
      <c r="F161" s="84">
        <f t="shared" si="49"/>
        <v>19.163895256495405</v>
      </c>
      <c r="G161" s="15">
        <f t="shared" si="70"/>
        <v>14.308618347407279</v>
      </c>
      <c r="H161" s="15">
        <f t="shared" si="70"/>
        <v>15.927043983769988</v>
      </c>
      <c r="I161" s="15">
        <f t="shared" si="70"/>
        <v>17.545469620132696</v>
      </c>
      <c r="J161" s="15">
        <f t="shared" si="70"/>
        <v>19.163895256495405</v>
      </c>
      <c r="K161" s="15">
        <f t="shared" si="70"/>
        <v>20.782320892858113</v>
      </c>
      <c r="L161" s="15">
        <f t="shared" si="70"/>
        <v>22.400746529220822</v>
      </c>
      <c r="M161" s="15">
        <f t="shared" si="70"/>
        <v>24.01917216558353</v>
      </c>
      <c r="N161" s="15">
        <f t="shared" si="69"/>
        <v>20.847057918312622</v>
      </c>
      <c r="O161" s="84">
        <f t="shared" si="58"/>
        <v>0</v>
      </c>
      <c r="P161" s="84">
        <f t="shared" si="59"/>
        <v>2.4276384545440632</v>
      </c>
      <c r="Q161" s="84">
        <f t="shared" si="60"/>
        <v>2.4276384545440632</v>
      </c>
      <c r="R161" s="15">
        <f t="shared" si="61"/>
        <v>-4.8552769090881265</v>
      </c>
      <c r="S161" s="15">
        <f t="shared" si="62"/>
        <v>-3.2368512727254175</v>
      </c>
      <c r="T161" s="15">
        <f t="shared" si="63"/>
        <v>-1.6184256363627088</v>
      </c>
      <c r="U161" s="16">
        <v>0</v>
      </c>
      <c r="V161" s="15">
        <f t="shared" si="64"/>
        <v>1.6184256363627088</v>
      </c>
      <c r="W161" s="15">
        <f t="shared" si="65"/>
        <v>3.2368512727254175</v>
      </c>
      <c r="X161" s="15">
        <f t="shared" si="66"/>
        <v>4.8552769090881265</v>
      </c>
    </row>
    <row r="162" spans="1:24">
      <c r="A162" s="14">
        <f>'b（手動）計算用'!D46</f>
        <v>51</v>
      </c>
      <c r="B162" s="84">
        <f t="shared" si="67"/>
        <v>0</v>
      </c>
      <c r="C162" s="84">
        <f t="shared" si="46"/>
        <v>0</v>
      </c>
      <c r="D162" s="84">
        <f t="shared" si="47"/>
        <v>0</v>
      </c>
      <c r="E162" s="84">
        <f t="shared" si="48"/>
        <v>19.378602154476209</v>
      </c>
      <c r="F162" s="84">
        <f t="shared" si="49"/>
        <v>19.378602154476209</v>
      </c>
      <c r="G162" s="15">
        <f t="shared" si="70"/>
        <v>14.448880180907434</v>
      </c>
      <c r="H162" s="15">
        <f t="shared" si="70"/>
        <v>16.092120838763691</v>
      </c>
      <c r="I162" s="15">
        <f t="shared" si="70"/>
        <v>17.735361496619952</v>
      </c>
      <c r="J162" s="15">
        <f t="shared" si="70"/>
        <v>19.378602154476209</v>
      </c>
      <c r="K162" s="15">
        <f t="shared" si="70"/>
        <v>21.021842812332466</v>
      </c>
      <c r="L162" s="15">
        <f t="shared" si="70"/>
        <v>22.665083470188726</v>
      </c>
      <c r="M162" s="15">
        <f t="shared" si="70"/>
        <v>24.308324128044983</v>
      </c>
      <c r="N162" s="15">
        <f t="shared" si="69"/>
        <v>21.087572438646717</v>
      </c>
      <c r="O162" s="84">
        <f t="shared" si="58"/>
        <v>0</v>
      </c>
      <c r="P162" s="84">
        <f t="shared" si="59"/>
        <v>2.4648609867843874</v>
      </c>
      <c r="Q162" s="84">
        <f t="shared" si="60"/>
        <v>2.4648609867843874</v>
      </c>
      <c r="R162" s="15">
        <f t="shared" si="61"/>
        <v>-4.9297219735687747</v>
      </c>
      <c r="S162" s="15">
        <f t="shared" si="62"/>
        <v>-3.2864813157125163</v>
      </c>
      <c r="T162" s="15">
        <f t="shared" si="63"/>
        <v>-1.6432406578562582</v>
      </c>
      <c r="U162" s="16">
        <v>0</v>
      </c>
      <c r="V162" s="15">
        <f t="shared" si="64"/>
        <v>1.6432406578562582</v>
      </c>
      <c r="W162" s="15">
        <f t="shared" si="65"/>
        <v>3.2864813157125163</v>
      </c>
      <c r="X162" s="15">
        <f t="shared" si="66"/>
        <v>4.9297219735687747</v>
      </c>
    </row>
    <row r="163" spans="1:24">
      <c r="A163" s="14">
        <f>'b（手動）計算用'!D47</f>
        <v>52</v>
      </c>
      <c r="B163" s="84">
        <f t="shared" si="67"/>
        <v>0</v>
      </c>
      <c r="C163" s="84">
        <f t="shared" si="46"/>
        <v>0</v>
      </c>
      <c r="D163" s="84">
        <f t="shared" si="47"/>
        <v>0</v>
      </c>
      <c r="E163" s="84">
        <f t="shared" si="48"/>
        <v>19.589303947966574</v>
      </c>
      <c r="F163" s="84">
        <f t="shared" si="49"/>
        <v>19.589303947966574</v>
      </c>
      <c r="G163" s="15">
        <f t="shared" si="70"/>
        <v>14.585115381833457</v>
      </c>
      <c r="H163" s="15">
        <f t="shared" si="70"/>
        <v>16.253178237211163</v>
      </c>
      <c r="I163" s="15">
        <f t="shared" si="70"/>
        <v>17.921241092588868</v>
      </c>
      <c r="J163" s="15">
        <f t="shared" si="70"/>
        <v>19.589303947966574</v>
      </c>
      <c r="K163" s="15">
        <f t="shared" si="70"/>
        <v>21.257366803344279</v>
      </c>
      <c r="L163" s="15">
        <f t="shared" si="70"/>
        <v>22.925429658721985</v>
      </c>
      <c r="M163" s="15">
        <f t="shared" si="70"/>
        <v>24.59349251409969</v>
      </c>
      <c r="N163" s="15">
        <f t="shared" si="69"/>
        <v>21.324089317559388</v>
      </c>
      <c r="O163" s="84">
        <f t="shared" si="58"/>
        <v>0</v>
      </c>
      <c r="P163" s="84">
        <f t="shared" si="59"/>
        <v>2.5020942830665578</v>
      </c>
      <c r="Q163" s="84">
        <f t="shared" si="60"/>
        <v>2.5020942830665578</v>
      </c>
      <c r="R163" s="15">
        <f t="shared" si="61"/>
        <v>-5.0041885661331156</v>
      </c>
      <c r="S163" s="15">
        <f t="shared" si="62"/>
        <v>-3.3361257107554105</v>
      </c>
      <c r="T163" s="15">
        <f t="shared" si="63"/>
        <v>-1.6680628553777053</v>
      </c>
      <c r="U163" s="16">
        <v>0</v>
      </c>
      <c r="V163" s="15">
        <f t="shared" si="64"/>
        <v>1.6680628553777053</v>
      </c>
      <c r="W163" s="15">
        <f t="shared" si="65"/>
        <v>3.3361257107554105</v>
      </c>
      <c r="X163" s="15">
        <f t="shared" si="66"/>
        <v>5.0041885661331156</v>
      </c>
    </row>
    <row r="164" spans="1:24">
      <c r="A164" s="14">
        <f>'b（手動）計算用'!D48</f>
        <v>53</v>
      </c>
      <c r="B164" s="84">
        <f t="shared" si="67"/>
        <v>0</v>
      </c>
      <c r="C164" s="84">
        <f t="shared" si="46"/>
        <v>0</v>
      </c>
      <c r="D164" s="84">
        <f t="shared" si="47"/>
        <v>0</v>
      </c>
      <c r="E164" s="84">
        <f t="shared" si="48"/>
        <v>19.796075347477103</v>
      </c>
      <c r="F164" s="84">
        <f t="shared" si="49"/>
        <v>19.796075347477103</v>
      </c>
      <c r="G164" s="15">
        <f t="shared" si="70"/>
        <v>14.717431984867432</v>
      </c>
      <c r="H164" s="15">
        <f t="shared" si="70"/>
        <v>16.410313105737323</v>
      </c>
      <c r="I164" s="15">
        <f t="shared" si="70"/>
        <v>18.103194226607211</v>
      </c>
      <c r="J164" s="15">
        <f t="shared" si="70"/>
        <v>19.796075347477103</v>
      </c>
      <c r="K164" s="15">
        <f t="shared" si="70"/>
        <v>21.488956468346995</v>
      </c>
      <c r="L164" s="15">
        <f t="shared" si="70"/>
        <v>23.181837589216883</v>
      </c>
      <c r="M164" s="15">
        <f t="shared" si="70"/>
        <v>24.874718710086775</v>
      </c>
      <c r="N164" s="15">
        <f t="shared" si="69"/>
        <v>21.556671713181789</v>
      </c>
      <c r="O164" s="84">
        <f t="shared" si="58"/>
        <v>0</v>
      </c>
      <c r="P164" s="84">
        <f t="shared" si="59"/>
        <v>2.5393216813048363</v>
      </c>
      <c r="Q164" s="84">
        <f t="shared" si="60"/>
        <v>2.5393216813048363</v>
      </c>
      <c r="R164" s="15">
        <f t="shared" si="61"/>
        <v>-5.0786433626096725</v>
      </c>
      <c r="S164" s="15">
        <f t="shared" si="62"/>
        <v>-3.3857622417397817</v>
      </c>
      <c r="T164" s="15">
        <f t="shared" si="63"/>
        <v>-1.6928811208698908</v>
      </c>
      <c r="U164" s="16">
        <v>0</v>
      </c>
      <c r="V164" s="15">
        <f t="shared" si="64"/>
        <v>1.6928811208698908</v>
      </c>
      <c r="W164" s="15">
        <f t="shared" si="65"/>
        <v>3.3857622417397817</v>
      </c>
      <c r="X164" s="15">
        <f t="shared" si="66"/>
        <v>5.0786433626096725</v>
      </c>
    </row>
    <row r="165" spans="1:24">
      <c r="A165" s="14">
        <f>'b（手動）計算用'!D49</f>
        <v>54</v>
      </c>
      <c r="B165" s="84">
        <f t="shared" si="67"/>
        <v>0</v>
      </c>
      <c r="C165" s="84">
        <f t="shared" si="46"/>
        <v>0</v>
      </c>
      <c r="D165" s="84">
        <f t="shared" si="47"/>
        <v>0</v>
      </c>
      <c r="E165" s="84">
        <f t="shared" si="48"/>
        <v>19.998989669881759</v>
      </c>
      <c r="F165" s="84">
        <f t="shared" si="49"/>
        <v>19.998989669881759</v>
      </c>
      <c r="G165" s="15">
        <f t="shared" si="70"/>
        <v>14.845936609946049</v>
      </c>
      <c r="H165" s="15">
        <f t="shared" si="70"/>
        <v>16.563620963257954</v>
      </c>
      <c r="I165" s="15">
        <f t="shared" si="70"/>
        <v>18.281305316569856</v>
      </c>
      <c r="J165" s="15">
        <f t="shared" si="70"/>
        <v>19.998989669881759</v>
      </c>
      <c r="K165" s="15">
        <f t="shared" si="70"/>
        <v>21.716674023193661</v>
      </c>
      <c r="L165" s="15">
        <f t="shared" si="70"/>
        <v>23.434358376505564</v>
      </c>
      <c r="M165" s="15">
        <f t="shared" si="70"/>
        <v>25.152042729817467</v>
      </c>
      <c r="N165" s="15">
        <f t="shared" si="69"/>
        <v>21.785381397326137</v>
      </c>
      <c r="O165" s="84">
        <f t="shared" si="58"/>
        <v>0</v>
      </c>
      <c r="P165" s="84">
        <f t="shared" si="59"/>
        <v>2.5765265299678548</v>
      </c>
      <c r="Q165" s="84">
        <f t="shared" si="60"/>
        <v>2.5765265299678548</v>
      </c>
      <c r="R165" s="15">
        <f t="shared" si="61"/>
        <v>-5.1530530599357096</v>
      </c>
      <c r="S165" s="15">
        <f t="shared" si="62"/>
        <v>-3.4353687066238066</v>
      </c>
      <c r="T165" s="15">
        <f t="shared" si="63"/>
        <v>-1.7176843533119033</v>
      </c>
      <c r="U165" s="16">
        <v>0</v>
      </c>
      <c r="V165" s="15">
        <f t="shared" si="64"/>
        <v>1.7176843533119033</v>
      </c>
      <c r="W165" s="15">
        <f t="shared" si="65"/>
        <v>3.4353687066238066</v>
      </c>
      <c r="X165" s="15">
        <f t="shared" si="66"/>
        <v>5.1530530599357096</v>
      </c>
    </row>
    <row r="166" spans="1:24">
      <c r="A166" s="14">
        <f>'b（手動）計算用'!D50</f>
        <v>55</v>
      </c>
      <c r="B166" s="84">
        <f t="shared" si="67"/>
        <v>0</v>
      </c>
      <c r="C166" s="84">
        <f t="shared" si="46"/>
        <v>0</v>
      </c>
      <c r="D166" s="84">
        <f t="shared" si="47"/>
        <v>0</v>
      </c>
      <c r="E166" s="84">
        <f t="shared" si="48"/>
        <v>20.198118864414504</v>
      </c>
      <c r="F166" s="84">
        <f t="shared" si="49"/>
        <v>20.198118864414504</v>
      </c>
      <c r="G166" s="15">
        <f t="shared" si="70"/>
        <v>14.970734428708671</v>
      </c>
      <c r="H166" s="15">
        <f t="shared" si="70"/>
        <v>16.713195907277282</v>
      </c>
      <c r="I166" s="15">
        <f t="shared" si="70"/>
        <v>18.455657385845893</v>
      </c>
      <c r="J166" s="15">
        <f t="shared" si="70"/>
        <v>20.198118864414504</v>
      </c>
      <c r="K166" s="15">
        <f t="shared" si="70"/>
        <v>21.940580342983115</v>
      </c>
      <c r="L166" s="15">
        <f t="shared" si="70"/>
        <v>23.683041821551726</v>
      </c>
      <c r="M166" s="15">
        <f t="shared" si="70"/>
        <v>25.425503300120337</v>
      </c>
      <c r="N166" s="15">
        <f t="shared" si="69"/>
        <v>22.01027880212586</v>
      </c>
      <c r="O166" s="84">
        <f t="shared" si="58"/>
        <v>0</v>
      </c>
      <c r="P166" s="84">
        <f t="shared" si="59"/>
        <v>2.6136922178529169</v>
      </c>
      <c r="Q166" s="84">
        <f t="shared" si="60"/>
        <v>2.6136922178529169</v>
      </c>
      <c r="R166" s="15">
        <f t="shared" si="61"/>
        <v>-5.2273844357058339</v>
      </c>
      <c r="S166" s="15">
        <f t="shared" si="62"/>
        <v>-3.4849229571372224</v>
      </c>
      <c r="T166" s="15">
        <f t="shared" si="63"/>
        <v>-1.7424614785686112</v>
      </c>
      <c r="U166" s="16">
        <v>0</v>
      </c>
      <c r="V166" s="15">
        <f t="shared" si="64"/>
        <v>1.7424614785686112</v>
      </c>
      <c r="W166" s="15">
        <f t="shared" si="65"/>
        <v>3.4849229571372224</v>
      </c>
      <c r="X166" s="15">
        <f t="shared" si="66"/>
        <v>5.2273844357058339</v>
      </c>
    </row>
    <row r="167" spans="1:24">
      <c r="A167" s="14">
        <f>'b（手動）計算用'!D51</f>
        <v>56</v>
      </c>
      <c r="B167" s="84">
        <f t="shared" si="67"/>
        <v>0</v>
      </c>
      <c r="C167" s="84">
        <f t="shared" si="46"/>
        <v>0</v>
      </c>
      <c r="D167" s="84">
        <f t="shared" si="47"/>
        <v>0</v>
      </c>
      <c r="E167" s="84">
        <f t="shared" si="48"/>
        <v>20.393533538181032</v>
      </c>
      <c r="F167" s="84">
        <f t="shared" si="49"/>
        <v>20.393533538181032</v>
      </c>
      <c r="G167" s="15">
        <f t="shared" si="70"/>
        <v>15.091929130766754</v>
      </c>
      <c r="H167" s="15">
        <f t="shared" si="70"/>
        <v>16.859130599904844</v>
      </c>
      <c r="I167" s="15">
        <f t="shared" si="70"/>
        <v>18.626332069042938</v>
      </c>
      <c r="J167" s="15">
        <f t="shared" si="70"/>
        <v>20.393533538181032</v>
      </c>
      <c r="K167" s="15">
        <f t="shared" si="70"/>
        <v>22.160735007319126</v>
      </c>
      <c r="L167" s="15">
        <f t="shared" si="70"/>
        <v>23.927936476457219</v>
      </c>
      <c r="M167" s="15">
        <f t="shared" si="70"/>
        <v>25.69513794559531</v>
      </c>
      <c r="N167" s="15">
        <f t="shared" si="69"/>
        <v>22.231423066084648</v>
      </c>
      <c r="O167" s="84">
        <f t="shared" si="58"/>
        <v>0</v>
      </c>
      <c r="P167" s="84">
        <f t="shared" si="59"/>
        <v>2.6508022037071393</v>
      </c>
      <c r="Q167" s="84">
        <f t="shared" si="60"/>
        <v>2.6508022037071393</v>
      </c>
      <c r="R167" s="15">
        <f t="shared" si="61"/>
        <v>-5.3016044074142785</v>
      </c>
      <c r="S167" s="15">
        <f t="shared" si="62"/>
        <v>-3.5344029382761857</v>
      </c>
      <c r="T167" s="15">
        <f t="shared" si="63"/>
        <v>-1.7672014691380928</v>
      </c>
      <c r="U167" s="16">
        <v>0</v>
      </c>
      <c r="V167" s="15">
        <f t="shared" si="64"/>
        <v>1.7672014691380928</v>
      </c>
      <c r="W167" s="15">
        <f t="shared" si="65"/>
        <v>3.5344029382761857</v>
      </c>
      <c r="X167" s="15">
        <f t="shared" si="66"/>
        <v>5.3016044074142785</v>
      </c>
    </row>
    <row r="168" spans="1:24">
      <c r="A168" s="14">
        <f>'b（手動）計算用'!D52</f>
        <v>57</v>
      </c>
      <c r="B168" s="84">
        <f t="shared" si="67"/>
        <v>0</v>
      </c>
      <c r="C168" s="84">
        <f t="shared" si="46"/>
        <v>0</v>
      </c>
      <c r="D168" s="84">
        <f t="shared" si="47"/>
        <v>0</v>
      </c>
      <c r="E168" s="84">
        <f t="shared" si="48"/>
        <v>20.585302981194555</v>
      </c>
      <c r="F168" s="84">
        <f t="shared" si="49"/>
        <v>20.585302981194555</v>
      </c>
      <c r="G168" s="15">
        <f t="shared" si="70"/>
        <v>15.209622890027759</v>
      </c>
      <c r="H168" s="15">
        <f t="shared" si="70"/>
        <v>17.001516253750026</v>
      </c>
      <c r="I168" s="15">
        <f t="shared" si="70"/>
        <v>18.793409617472289</v>
      </c>
      <c r="J168" s="15">
        <f t="shared" si="70"/>
        <v>20.585302981194555</v>
      </c>
      <c r="K168" s="15">
        <f t="shared" si="70"/>
        <v>22.377196344916822</v>
      </c>
      <c r="L168" s="15">
        <f t="shared" si="70"/>
        <v>24.169089708639085</v>
      </c>
      <c r="M168" s="15">
        <f t="shared" si="70"/>
        <v>25.960983072361351</v>
      </c>
      <c r="N168" s="15">
        <f t="shared" si="69"/>
        <v>22.448872079465712</v>
      </c>
      <c r="O168" s="84">
        <f t="shared" si="58"/>
        <v>0</v>
      </c>
      <c r="P168" s="84">
        <f t="shared" si="59"/>
        <v>2.6878400455833975</v>
      </c>
      <c r="Q168" s="84">
        <f t="shared" si="60"/>
        <v>2.6878400455833975</v>
      </c>
      <c r="R168" s="15">
        <f t="shared" si="61"/>
        <v>-5.375680091166795</v>
      </c>
      <c r="S168" s="15">
        <f t="shared" si="62"/>
        <v>-3.5837867274445299</v>
      </c>
      <c r="T168" s="15">
        <f t="shared" si="63"/>
        <v>-1.7918933637222649</v>
      </c>
      <c r="U168" s="16">
        <v>0</v>
      </c>
      <c r="V168" s="15">
        <f t="shared" si="64"/>
        <v>1.7918933637222649</v>
      </c>
      <c r="W168" s="15">
        <f t="shared" si="65"/>
        <v>3.5837867274445299</v>
      </c>
      <c r="X168" s="15">
        <f t="shared" si="66"/>
        <v>5.375680091166795</v>
      </c>
    </row>
    <row r="169" spans="1:24">
      <c r="A169" s="14">
        <f>'b（手動）計算用'!D53</f>
        <v>58</v>
      </c>
      <c r="B169" s="84">
        <f t="shared" si="67"/>
        <v>0</v>
      </c>
      <c r="C169" s="84">
        <f t="shared" si="46"/>
        <v>0</v>
      </c>
      <c r="D169" s="84">
        <f t="shared" si="47"/>
        <v>0</v>
      </c>
      <c r="E169" s="84">
        <f t="shared" si="48"/>
        <v>20.773495190944658</v>
      </c>
      <c r="F169" s="84">
        <f t="shared" si="49"/>
        <v>20.773495190944658</v>
      </c>
      <c r="G169" s="15">
        <f t="shared" si="70"/>
        <v>15.323916331303161</v>
      </c>
      <c r="H169" s="15">
        <f t="shared" si="70"/>
        <v>17.140442617850326</v>
      </c>
      <c r="I169" s="15">
        <f t="shared" si="70"/>
        <v>18.956968904397492</v>
      </c>
      <c r="J169" s="15">
        <f t="shared" si="70"/>
        <v>20.773495190944658</v>
      </c>
      <c r="K169" s="15">
        <f t="shared" si="70"/>
        <v>22.590021477491824</v>
      </c>
      <c r="L169" s="15">
        <f t="shared" si="70"/>
        <v>24.40654776403899</v>
      </c>
      <c r="M169" s="15">
        <f t="shared" si="70"/>
        <v>26.223074050586156</v>
      </c>
      <c r="N169" s="15">
        <f t="shared" si="69"/>
        <v>22.662682528953709</v>
      </c>
      <c r="O169" s="84">
        <f t="shared" si="58"/>
        <v>0</v>
      </c>
      <c r="P169" s="84">
        <f t="shared" si="59"/>
        <v>2.7247894298207482</v>
      </c>
      <c r="Q169" s="84">
        <f t="shared" si="60"/>
        <v>2.7247894298207482</v>
      </c>
      <c r="R169" s="15">
        <f t="shared" si="61"/>
        <v>-5.4495788596414965</v>
      </c>
      <c r="S169" s="15">
        <f t="shared" si="62"/>
        <v>-3.6330525730943308</v>
      </c>
      <c r="T169" s="15">
        <f t="shared" si="63"/>
        <v>-1.8165262865471654</v>
      </c>
      <c r="U169" s="16">
        <v>0</v>
      </c>
      <c r="V169" s="15">
        <f t="shared" si="64"/>
        <v>1.8165262865471654</v>
      </c>
      <c r="W169" s="15">
        <f t="shared" si="65"/>
        <v>3.6330525730943308</v>
      </c>
      <c r="X169" s="15">
        <f t="shared" si="66"/>
        <v>5.4495788596414965</v>
      </c>
    </row>
    <row r="170" spans="1:24">
      <c r="A170" s="14">
        <f>'b（手動）計算用'!D54</f>
        <v>59</v>
      </c>
      <c r="B170" s="84">
        <f t="shared" si="67"/>
        <v>0</v>
      </c>
      <c r="C170" s="84">
        <f t="shared" si="46"/>
        <v>0</v>
      </c>
      <c r="D170" s="84">
        <f t="shared" si="47"/>
        <v>0</v>
      </c>
      <c r="E170" s="84">
        <f t="shared" si="48"/>
        <v>20.958176896507773</v>
      </c>
      <c r="F170" s="84">
        <f t="shared" si="49"/>
        <v>20.958176896507773</v>
      </c>
      <c r="G170" s="15">
        <f t="shared" si="70"/>
        <v>15.434908497424892</v>
      </c>
      <c r="H170" s="15">
        <f t="shared" si="70"/>
        <v>17.275997963785851</v>
      </c>
      <c r="I170" s="15">
        <f t="shared" si="70"/>
        <v>19.117087430146814</v>
      </c>
      <c r="J170" s="15">
        <f t="shared" si="70"/>
        <v>20.958176896507773</v>
      </c>
      <c r="K170" s="15">
        <f t="shared" si="70"/>
        <v>22.799266362868732</v>
      </c>
      <c r="L170" s="15">
        <f t="shared" si="70"/>
        <v>24.640355829229694</v>
      </c>
      <c r="M170" s="15">
        <f t="shared" si="70"/>
        <v>26.481445295590653</v>
      </c>
      <c r="N170" s="15">
        <f t="shared" si="69"/>
        <v>22.872909941523172</v>
      </c>
      <c r="O170" s="84">
        <f t="shared" si="58"/>
        <v>0</v>
      </c>
      <c r="P170" s="84">
        <f t="shared" si="59"/>
        <v>2.7616341995414402</v>
      </c>
      <c r="Q170" s="84">
        <f t="shared" si="60"/>
        <v>2.7616341995414402</v>
      </c>
      <c r="R170" s="15">
        <f t="shared" si="61"/>
        <v>-5.5232683990828804</v>
      </c>
      <c r="S170" s="15">
        <f t="shared" si="62"/>
        <v>-3.6821789327219201</v>
      </c>
      <c r="T170" s="15">
        <f t="shared" si="63"/>
        <v>-1.84108946636096</v>
      </c>
      <c r="U170" s="16">
        <v>0</v>
      </c>
      <c r="V170" s="15">
        <f t="shared" si="64"/>
        <v>1.84108946636096</v>
      </c>
      <c r="W170" s="15">
        <f t="shared" si="65"/>
        <v>3.6821789327219201</v>
      </c>
      <c r="X170" s="15">
        <f t="shared" si="66"/>
        <v>5.5232683990828804</v>
      </c>
    </row>
    <row r="171" spans="1:24">
      <c r="A171" s="14">
        <f>'b（手動）計算用'!D55</f>
        <v>60</v>
      </c>
      <c r="B171" s="84">
        <f t="shared" si="67"/>
        <v>0</v>
      </c>
      <c r="C171" s="84">
        <f t="shared" si="46"/>
        <v>0</v>
      </c>
      <c r="D171" s="84">
        <f t="shared" si="47"/>
        <v>0</v>
      </c>
      <c r="E171" s="84">
        <f t="shared" si="48"/>
        <v>21.139413582207954</v>
      </c>
      <c r="F171" s="84">
        <f t="shared" si="49"/>
        <v>21.139413582207954</v>
      </c>
      <c r="G171" s="15">
        <f t="shared" si="70"/>
        <v>15.542696817088462</v>
      </c>
      <c r="H171" s="15">
        <f t="shared" si="70"/>
        <v>17.408269072128292</v>
      </c>
      <c r="I171" s="15">
        <f t="shared" si="70"/>
        <v>19.273841327168125</v>
      </c>
      <c r="J171" s="15">
        <f t="shared" si="70"/>
        <v>21.139413582207954</v>
      </c>
      <c r="K171" s="15">
        <f t="shared" si="70"/>
        <v>23.004985837247784</v>
      </c>
      <c r="L171" s="15">
        <f t="shared" si="70"/>
        <v>24.870558092287617</v>
      </c>
      <c r="M171" s="15">
        <f t="shared" si="70"/>
        <v>26.736130347327446</v>
      </c>
      <c r="N171" s="15">
        <f t="shared" si="69"/>
        <v>23.079608727449379</v>
      </c>
      <c r="O171" s="84">
        <f t="shared" si="58"/>
        <v>0</v>
      </c>
      <c r="P171" s="84">
        <f t="shared" si="59"/>
        <v>2.7983583825597464</v>
      </c>
      <c r="Q171" s="84">
        <f t="shared" si="60"/>
        <v>2.7983583825597464</v>
      </c>
      <c r="R171" s="15">
        <f t="shared" si="61"/>
        <v>-5.5967167651194929</v>
      </c>
      <c r="S171" s="15">
        <f t="shared" si="62"/>
        <v>-3.7311445100796621</v>
      </c>
      <c r="T171" s="15">
        <f t="shared" si="63"/>
        <v>-1.865572255039831</v>
      </c>
      <c r="U171" s="16">
        <v>0</v>
      </c>
      <c r="V171" s="15">
        <f t="shared" si="64"/>
        <v>1.865572255039831</v>
      </c>
      <c r="W171" s="15">
        <f t="shared" si="65"/>
        <v>3.7311445100796621</v>
      </c>
      <c r="X171" s="15">
        <f t="shared" si="66"/>
        <v>5.5967167651194929</v>
      </c>
    </row>
    <row r="172" spans="1:24">
      <c r="A172" s="14">
        <f>'b（手動）計算用'!D56</f>
        <v>61</v>
      </c>
      <c r="B172" s="84">
        <f t="shared" si="67"/>
        <v>0</v>
      </c>
      <c r="C172" s="84">
        <f t="shared" si="46"/>
        <v>0</v>
      </c>
      <c r="D172" s="84">
        <f t="shared" si="47"/>
        <v>0</v>
      </c>
      <c r="E172" s="84">
        <f t="shared" si="48"/>
        <v>21.317269510836251</v>
      </c>
      <c r="F172" s="84">
        <f t="shared" si="49"/>
        <v>21.317269510836251</v>
      </c>
      <c r="G172" s="15">
        <f t="shared" si="70"/>
        <v>15.647377073633031</v>
      </c>
      <c r="H172" s="15">
        <f t="shared" si="70"/>
        <v>17.537341219367438</v>
      </c>
      <c r="I172" s="15">
        <f t="shared" si="70"/>
        <v>19.427305365101844</v>
      </c>
      <c r="J172" s="15">
        <f t="shared" si="70"/>
        <v>21.317269510836251</v>
      </c>
      <c r="K172" s="15">
        <f t="shared" si="70"/>
        <v>23.207233656570658</v>
      </c>
      <c r="L172" s="15">
        <f t="shared" si="70"/>
        <v>25.097197802305065</v>
      </c>
      <c r="M172" s="15">
        <f t="shared" si="70"/>
        <v>26.987161948039471</v>
      </c>
      <c r="N172" s="15">
        <f t="shared" si="69"/>
        <v>23.282832222400035</v>
      </c>
      <c r="O172" s="84">
        <f t="shared" si="58"/>
        <v>0</v>
      </c>
      <c r="P172" s="84">
        <f t="shared" si="59"/>
        <v>2.8349462186016106</v>
      </c>
      <c r="Q172" s="84">
        <f t="shared" si="60"/>
        <v>2.8349462186016106</v>
      </c>
      <c r="R172" s="15">
        <f t="shared" si="61"/>
        <v>-5.6698924372032211</v>
      </c>
      <c r="S172" s="15">
        <f t="shared" si="62"/>
        <v>-3.7799282914688139</v>
      </c>
      <c r="T172" s="15">
        <f t="shared" si="63"/>
        <v>-1.889964145734407</v>
      </c>
      <c r="U172" s="16">
        <v>0</v>
      </c>
      <c r="V172" s="15">
        <f t="shared" si="64"/>
        <v>1.889964145734407</v>
      </c>
      <c r="W172" s="15">
        <f t="shared" si="65"/>
        <v>3.7799282914688139</v>
      </c>
      <c r="X172" s="15">
        <f t="shared" si="66"/>
        <v>5.6698924372032211</v>
      </c>
    </row>
    <row r="173" spans="1:24">
      <c r="A173" s="14">
        <f>'b（手動）計算用'!D57</f>
        <v>62</v>
      </c>
      <c r="B173" s="84">
        <f t="shared" si="67"/>
        <v>0</v>
      </c>
      <c r="C173" s="84">
        <f t="shared" si="46"/>
        <v>0</v>
      </c>
      <c r="D173" s="84">
        <f t="shared" si="47"/>
        <v>0</v>
      </c>
      <c r="E173" s="84">
        <f t="shared" si="48"/>
        <v>21.491807746436979</v>
      </c>
      <c r="F173" s="84">
        <f t="shared" si="49"/>
        <v>21.491807746436979</v>
      </c>
      <c r="G173" s="15">
        <f t="shared" si="70"/>
        <v>15.749043374959996</v>
      </c>
      <c r="H173" s="15">
        <f t="shared" si="70"/>
        <v>17.663298165452325</v>
      </c>
      <c r="I173" s="15">
        <f t="shared" si="70"/>
        <v>19.57755295594465</v>
      </c>
      <c r="J173" s="15">
        <f t="shared" si="70"/>
        <v>21.491807746436979</v>
      </c>
      <c r="K173" s="15">
        <f t="shared" si="70"/>
        <v>23.406062536929308</v>
      </c>
      <c r="L173" s="15">
        <f t="shared" si="70"/>
        <v>25.320317327421634</v>
      </c>
      <c r="M173" s="15">
        <f t="shared" si="70"/>
        <v>27.234572117913963</v>
      </c>
      <c r="N173" s="15">
        <f t="shared" si="69"/>
        <v>23.482632728549</v>
      </c>
      <c r="O173" s="84">
        <f t="shared" si="58"/>
        <v>0</v>
      </c>
      <c r="P173" s="84">
        <f t="shared" si="59"/>
        <v>2.8713821857384918</v>
      </c>
      <c r="Q173" s="84">
        <f t="shared" si="60"/>
        <v>2.8713821857384918</v>
      </c>
      <c r="R173" s="15">
        <f t="shared" si="61"/>
        <v>-5.7427643714769836</v>
      </c>
      <c r="S173" s="15">
        <f t="shared" si="62"/>
        <v>-3.8285095809846559</v>
      </c>
      <c r="T173" s="15">
        <f t="shared" si="63"/>
        <v>-1.9142547904923279</v>
      </c>
      <c r="U173" s="16">
        <v>0</v>
      </c>
      <c r="V173" s="15">
        <f t="shared" si="64"/>
        <v>1.9142547904923279</v>
      </c>
      <c r="W173" s="15">
        <f t="shared" si="65"/>
        <v>3.8285095809846559</v>
      </c>
      <c r="X173" s="15">
        <f t="shared" si="66"/>
        <v>5.7427643714769836</v>
      </c>
    </row>
    <row r="174" spans="1:24">
      <c r="A174" s="14">
        <f>'b（手動）計算用'!D58</f>
        <v>63</v>
      </c>
      <c r="B174" s="84">
        <f t="shared" si="67"/>
        <v>0</v>
      </c>
      <c r="C174" s="84">
        <f t="shared" si="46"/>
        <v>0</v>
      </c>
      <c r="D174" s="84">
        <f t="shared" si="47"/>
        <v>0</v>
      </c>
      <c r="E174" s="84">
        <f t="shared" si="48"/>
        <v>21.663090176668941</v>
      </c>
      <c r="F174" s="84">
        <f t="shared" si="49"/>
        <v>21.663090176668941</v>
      </c>
      <c r="G174" s="15">
        <f t="shared" si="70"/>
        <v>15.847788124781392</v>
      </c>
      <c r="H174" s="15">
        <f t="shared" si="70"/>
        <v>17.786222142077243</v>
      </c>
      <c r="I174" s="15">
        <f t="shared" si="70"/>
        <v>19.72465615937309</v>
      </c>
      <c r="J174" s="15">
        <f t="shared" ref="J174:J231" si="71">$F174+U174</f>
        <v>21.663090176668941</v>
      </c>
      <c r="K174" s="15">
        <f t="shared" ref="K174:K231" si="72">$F174+V174</f>
        <v>23.601524193964792</v>
      </c>
      <c r="L174" s="15">
        <f t="shared" ref="L174:L231" si="73">$F174+W174</f>
        <v>25.53995821126064</v>
      </c>
      <c r="M174" s="15">
        <f t="shared" ref="M174:M231" si="74">$F174+X174</f>
        <v>27.478392228556491</v>
      </c>
      <c r="N174" s="15">
        <f t="shared" si="69"/>
        <v>23.679061554656627</v>
      </c>
      <c r="O174" s="84">
        <f t="shared" si="58"/>
        <v>0</v>
      </c>
      <c r="P174" s="84">
        <f t="shared" si="59"/>
        <v>2.9076510259437751</v>
      </c>
      <c r="Q174" s="84">
        <f t="shared" si="60"/>
        <v>2.9076510259437751</v>
      </c>
      <c r="R174" s="15">
        <f t="shared" si="61"/>
        <v>-5.8153020518875502</v>
      </c>
      <c r="S174" s="15">
        <f t="shared" si="62"/>
        <v>-3.8768680345917002</v>
      </c>
      <c r="T174" s="15">
        <f t="shared" si="63"/>
        <v>-1.9384340172958501</v>
      </c>
      <c r="U174" s="16">
        <v>0</v>
      </c>
      <c r="V174" s="15">
        <f t="shared" si="64"/>
        <v>1.9384340172958501</v>
      </c>
      <c r="W174" s="15">
        <f t="shared" si="65"/>
        <v>3.8768680345917002</v>
      </c>
      <c r="X174" s="15">
        <f t="shared" si="66"/>
        <v>5.8153020518875502</v>
      </c>
    </row>
    <row r="175" spans="1:24">
      <c r="A175" s="14">
        <f>'b（手動）計算用'!D59</f>
        <v>64</v>
      </c>
      <c r="B175" s="84">
        <f t="shared" si="67"/>
        <v>0</v>
      </c>
      <c r="C175" s="84">
        <f t="shared" si="46"/>
        <v>0</v>
      </c>
      <c r="D175" s="84">
        <f t="shared" si="47"/>
        <v>0</v>
      </c>
      <c r="E175" s="84">
        <f t="shared" si="48"/>
        <v>21.831177534749479</v>
      </c>
      <c r="F175" s="84">
        <f t="shared" si="49"/>
        <v>21.831177534749479</v>
      </c>
      <c r="G175" s="15">
        <f t="shared" ref="G175:G231" si="75">$F175+R175</f>
        <v>15.943701995378337</v>
      </c>
      <c r="H175" s="15">
        <f t="shared" ref="H175:H231" si="76">$F175+S175</f>
        <v>17.906193841835385</v>
      </c>
      <c r="I175" s="15">
        <f t="shared" ref="I175:I231" si="77">$F175+T175</f>
        <v>19.86868568829243</v>
      </c>
      <c r="J175" s="15">
        <f t="shared" si="71"/>
        <v>21.831177534749479</v>
      </c>
      <c r="K175" s="15">
        <f t="shared" si="72"/>
        <v>23.793669381206527</v>
      </c>
      <c r="L175" s="15">
        <f t="shared" si="73"/>
        <v>25.756161227663572</v>
      </c>
      <c r="M175" s="15">
        <f t="shared" si="74"/>
        <v>27.718653074120621</v>
      </c>
      <c r="N175" s="15">
        <f t="shared" si="69"/>
        <v>23.872169055064809</v>
      </c>
      <c r="O175" s="84">
        <f t="shared" si="58"/>
        <v>0</v>
      </c>
      <c r="P175" s="84">
        <f t="shared" si="59"/>
        <v>2.9437377696855709</v>
      </c>
      <c r="Q175" s="84">
        <f t="shared" si="60"/>
        <v>2.9437377696855709</v>
      </c>
      <c r="R175" s="15">
        <f t="shared" si="61"/>
        <v>-5.8874755393711418</v>
      </c>
      <c r="S175" s="15">
        <f t="shared" si="62"/>
        <v>-3.9249836929140947</v>
      </c>
      <c r="T175" s="15">
        <f t="shared" si="63"/>
        <v>-1.9624918464570473</v>
      </c>
      <c r="U175" s="16">
        <v>0</v>
      </c>
      <c r="V175" s="15">
        <f t="shared" si="64"/>
        <v>1.9624918464570473</v>
      </c>
      <c r="W175" s="15">
        <f t="shared" si="65"/>
        <v>3.9249836929140947</v>
      </c>
      <c r="X175" s="15">
        <f t="shared" si="66"/>
        <v>5.8874755393711418</v>
      </c>
    </row>
    <row r="176" spans="1:24">
      <c r="A176" s="14">
        <f>'b（手動）計算用'!D60</f>
        <v>65</v>
      </c>
      <c r="B176" s="84">
        <f t="shared" si="67"/>
        <v>0</v>
      </c>
      <c r="C176" s="84">
        <f t="shared" si="46"/>
        <v>0</v>
      </c>
      <c r="D176" s="84">
        <f t="shared" si="47"/>
        <v>0</v>
      </c>
      <c r="E176" s="84">
        <f t="shared" si="48"/>
        <v>21.996129420989263</v>
      </c>
      <c r="F176" s="84">
        <f t="shared" si="49"/>
        <v>21.996129420989263</v>
      </c>
      <c r="G176" s="15">
        <f t="shared" si="75"/>
        <v>16.036873902037811</v>
      </c>
      <c r="H176" s="15">
        <f t="shared" si="76"/>
        <v>18.023292408354962</v>
      </c>
      <c r="I176" s="15">
        <f t="shared" si="77"/>
        <v>20.009710914672112</v>
      </c>
      <c r="J176" s="15">
        <f t="shared" si="71"/>
        <v>21.996129420989263</v>
      </c>
      <c r="K176" s="15">
        <f t="shared" si="72"/>
        <v>23.982547927306413</v>
      </c>
      <c r="L176" s="15">
        <f t="shared" si="73"/>
        <v>25.968966433623564</v>
      </c>
      <c r="M176" s="15">
        <f t="shared" si="74"/>
        <v>27.955384939940714</v>
      </c>
      <c r="N176" s="15">
        <f t="shared" si="69"/>
        <v>24.062004667559098</v>
      </c>
      <c r="O176" s="84">
        <f t="shared" si="58"/>
        <v>0</v>
      </c>
      <c r="P176" s="84">
        <f t="shared" si="59"/>
        <v>2.9796277594757248</v>
      </c>
      <c r="Q176" s="84">
        <f t="shared" si="60"/>
        <v>2.9796277594757248</v>
      </c>
      <c r="R176" s="15">
        <f t="shared" si="61"/>
        <v>-5.9592555189514496</v>
      </c>
      <c r="S176" s="15">
        <f t="shared" si="62"/>
        <v>-3.9728370126342996</v>
      </c>
      <c r="T176" s="15">
        <f t="shared" si="63"/>
        <v>-1.9864185063171498</v>
      </c>
      <c r="U176" s="16">
        <v>0</v>
      </c>
      <c r="V176" s="15">
        <f t="shared" si="64"/>
        <v>1.9864185063171498</v>
      </c>
      <c r="W176" s="15">
        <f t="shared" si="65"/>
        <v>3.9728370126342996</v>
      </c>
      <c r="X176" s="15">
        <f t="shared" si="66"/>
        <v>5.9592555189514496</v>
      </c>
    </row>
    <row r="177" spans="1:24">
      <c r="A177" s="14">
        <f>'b（手動）計算用'!D61</f>
        <v>66</v>
      </c>
      <c r="B177" s="84">
        <f t="shared" si="67"/>
        <v>0</v>
      </c>
      <c r="C177" s="84">
        <f t="shared" si="46"/>
        <v>0</v>
      </c>
      <c r="D177" s="84">
        <f t="shared" si="47"/>
        <v>0</v>
      </c>
      <c r="E177" s="84">
        <f t="shared" si="48"/>
        <v>22.158004323925304</v>
      </c>
      <c r="F177" s="84">
        <f t="shared" si="49"/>
        <v>22.158004323925304</v>
      </c>
      <c r="G177" s="15">
        <f t="shared" si="75"/>
        <v>16.127390979322854</v>
      </c>
      <c r="H177" s="15">
        <f t="shared" si="76"/>
        <v>18.137595427523671</v>
      </c>
      <c r="I177" s="15">
        <f t="shared" si="77"/>
        <v>20.147799875724488</v>
      </c>
      <c r="J177" s="15">
        <f t="shared" si="71"/>
        <v>22.158004323925304</v>
      </c>
      <c r="K177" s="15">
        <f t="shared" si="72"/>
        <v>24.168208772126121</v>
      </c>
      <c r="L177" s="15">
        <f t="shared" si="73"/>
        <v>26.178413220326938</v>
      </c>
      <c r="M177" s="15">
        <f t="shared" si="74"/>
        <v>28.188617668527755</v>
      </c>
      <c r="N177" s="15">
        <f t="shared" si="69"/>
        <v>24.248616950054153</v>
      </c>
      <c r="O177" s="84">
        <f t="shared" si="58"/>
        <v>0</v>
      </c>
      <c r="P177" s="84">
        <f t="shared" si="59"/>
        <v>3.0153066723012252</v>
      </c>
      <c r="Q177" s="84">
        <f t="shared" si="60"/>
        <v>3.0153066723012252</v>
      </c>
      <c r="R177" s="15">
        <f t="shared" si="61"/>
        <v>-6.0306133446024504</v>
      </c>
      <c r="S177" s="15">
        <f t="shared" si="62"/>
        <v>-4.0204088964016336</v>
      </c>
      <c r="T177" s="15">
        <f t="shared" si="63"/>
        <v>-2.0102044482008168</v>
      </c>
      <c r="U177" s="16">
        <v>0</v>
      </c>
      <c r="V177" s="15">
        <f t="shared" si="64"/>
        <v>2.0102044482008168</v>
      </c>
      <c r="W177" s="15">
        <f t="shared" si="65"/>
        <v>4.0204088964016336</v>
      </c>
      <c r="X177" s="15">
        <f t="shared" si="66"/>
        <v>6.0306133446024504</v>
      </c>
    </row>
    <row r="178" spans="1:24">
      <c r="A178" s="14">
        <f>'b（手動）計算用'!D62</f>
        <v>67</v>
      </c>
      <c r="B178" s="84">
        <f t="shared" si="67"/>
        <v>0</v>
      </c>
      <c r="C178" s="84">
        <f t="shared" si="46"/>
        <v>0</v>
      </c>
      <c r="D178" s="84">
        <f t="shared" si="47"/>
        <v>0</v>
      </c>
      <c r="E178" s="84">
        <f t="shared" si="48"/>
        <v>22.316859641059782</v>
      </c>
      <c r="F178" s="84">
        <f t="shared" si="49"/>
        <v>22.316859641059782</v>
      </c>
      <c r="G178" s="15">
        <f t="shared" si="75"/>
        <v>16.215338559317853</v>
      </c>
      <c r="H178" s="15">
        <f t="shared" si="76"/>
        <v>18.249178919898497</v>
      </c>
      <c r="I178" s="15">
        <f t="shared" si="77"/>
        <v>20.283019280479138</v>
      </c>
      <c r="J178" s="15">
        <f t="shared" si="71"/>
        <v>22.316859641059782</v>
      </c>
      <c r="K178" s="15">
        <f t="shared" si="72"/>
        <v>24.350700001640426</v>
      </c>
      <c r="L178" s="15">
        <f t="shared" si="73"/>
        <v>26.384540362221067</v>
      </c>
      <c r="M178" s="15">
        <f t="shared" si="74"/>
        <v>28.418380722801711</v>
      </c>
      <c r="N178" s="15">
        <f t="shared" si="69"/>
        <v>24.432053616063651</v>
      </c>
      <c r="O178" s="84">
        <f t="shared" si="58"/>
        <v>0</v>
      </c>
      <c r="P178" s="84">
        <f t="shared" si="59"/>
        <v>3.0507605408709639</v>
      </c>
      <c r="Q178" s="84">
        <f t="shared" si="60"/>
        <v>3.0507605408709639</v>
      </c>
      <c r="R178" s="15">
        <f t="shared" si="61"/>
        <v>-6.1015210817419279</v>
      </c>
      <c r="S178" s="15">
        <f t="shared" si="62"/>
        <v>-4.0676807211612855</v>
      </c>
      <c r="T178" s="15">
        <f t="shared" si="63"/>
        <v>-2.0338403605806428</v>
      </c>
      <c r="U178" s="16">
        <v>0</v>
      </c>
      <c r="V178" s="15">
        <f t="shared" si="64"/>
        <v>2.0338403605806428</v>
      </c>
      <c r="W178" s="15">
        <f t="shared" si="65"/>
        <v>4.0676807211612855</v>
      </c>
      <c r="X178" s="15">
        <f t="shared" si="66"/>
        <v>6.1015210817419279</v>
      </c>
    </row>
    <row r="179" spans="1:24">
      <c r="A179" s="14">
        <f>'b（手動）計算用'!D63</f>
        <v>68</v>
      </c>
      <c r="B179" s="84">
        <f t="shared" si="67"/>
        <v>0</v>
      </c>
      <c r="C179" s="84">
        <f t="shared" si="46"/>
        <v>0</v>
      </c>
      <c r="D179" s="84">
        <f t="shared" si="47"/>
        <v>0</v>
      </c>
      <c r="E179" s="84">
        <f t="shared" si="48"/>
        <v>22.472751699212047</v>
      </c>
      <c r="F179" s="84">
        <f t="shared" si="49"/>
        <v>22.472751699212047</v>
      </c>
      <c r="G179" s="15">
        <f t="shared" si="75"/>
        <v>16.300800151976404</v>
      </c>
      <c r="H179" s="15">
        <f t="shared" si="76"/>
        <v>18.358117334388286</v>
      </c>
      <c r="I179" s="15">
        <f t="shared" si="77"/>
        <v>20.415434516800165</v>
      </c>
      <c r="J179" s="15">
        <f t="shared" si="71"/>
        <v>22.472751699212047</v>
      </c>
      <c r="K179" s="15">
        <f t="shared" si="72"/>
        <v>24.530068881623929</v>
      </c>
      <c r="L179" s="15">
        <f t="shared" si="73"/>
        <v>26.587386064035808</v>
      </c>
      <c r="M179" s="15">
        <f t="shared" si="74"/>
        <v>28.644703246447691</v>
      </c>
      <c r="N179" s="15">
        <f t="shared" si="69"/>
        <v>24.612361568920402</v>
      </c>
      <c r="O179" s="84">
        <f t="shared" si="58"/>
        <v>0</v>
      </c>
      <c r="P179" s="84">
        <f t="shared" si="59"/>
        <v>3.0859757736178217</v>
      </c>
      <c r="Q179" s="84">
        <f t="shared" si="60"/>
        <v>3.0859757736178217</v>
      </c>
      <c r="R179" s="15">
        <f t="shared" si="61"/>
        <v>-6.1719515472356434</v>
      </c>
      <c r="S179" s="15">
        <f t="shared" si="62"/>
        <v>-4.114634364823762</v>
      </c>
      <c r="T179" s="15">
        <f t="shared" si="63"/>
        <v>-2.057317182411881</v>
      </c>
      <c r="U179" s="16">
        <v>0</v>
      </c>
      <c r="V179" s="15">
        <f t="shared" si="64"/>
        <v>2.057317182411881</v>
      </c>
      <c r="W179" s="15">
        <f t="shared" si="65"/>
        <v>4.114634364823762</v>
      </c>
      <c r="X179" s="15">
        <f t="shared" si="66"/>
        <v>6.1719515472356434</v>
      </c>
    </row>
    <row r="180" spans="1:24">
      <c r="A180" s="14">
        <f>'b（手動）計算用'!D64</f>
        <v>69</v>
      </c>
      <c r="B180" s="84">
        <f t="shared" si="67"/>
        <v>0</v>
      </c>
      <c r="C180" s="84">
        <f t="shared" si="46"/>
        <v>0</v>
      </c>
      <c r="D180" s="84">
        <f t="shared" si="47"/>
        <v>0</v>
      </c>
      <c r="E180" s="84">
        <f t="shared" si="48"/>
        <v>22.625735774490906</v>
      </c>
      <c r="F180" s="84">
        <f t="shared" si="49"/>
        <v>22.625735774490906</v>
      </c>
      <c r="G180" s="15">
        <f t="shared" si="75"/>
        <v>16.383857427684159</v>
      </c>
      <c r="H180" s="15">
        <f t="shared" si="76"/>
        <v>18.464483543286409</v>
      </c>
      <c r="I180" s="15">
        <f t="shared" si="77"/>
        <v>20.545109658888656</v>
      </c>
      <c r="J180" s="15">
        <f t="shared" si="71"/>
        <v>22.625735774490906</v>
      </c>
      <c r="K180" s="15">
        <f t="shared" si="72"/>
        <v>24.706361890093156</v>
      </c>
      <c r="L180" s="15">
        <f t="shared" si="73"/>
        <v>26.786988005695402</v>
      </c>
      <c r="M180" s="15">
        <f t="shared" si="74"/>
        <v>28.867614121297652</v>
      </c>
      <c r="N180" s="15">
        <f t="shared" si="69"/>
        <v>24.789586934717246</v>
      </c>
      <c r="O180" s="84">
        <f t="shared" si="58"/>
        <v>0</v>
      </c>
      <c r="P180" s="84">
        <f t="shared" si="59"/>
        <v>3.1209391734033733</v>
      </c>
      <c r="Q180" s="84">
        <f t="shared" si="60"/>
        <v>3.1209391734033733</v>
      </c>
      <c r="R180" s="15">
        <f t="shared" si="61"/>
        <v>-6.2418783468067467</v>
      </c>
      <c r="S180" s="15">
        <f t="shared" si="62"/>
        <v>-4.1612522312044975</v>
      </c>
      <c r="T180" s="15">
        <f t="shared" si="63"/>
        <v>-2.0806261156022487</v>
      </c>
      <c r="U180" s="16">
        <v>0</v>
      </c>
      <c r="V180" s="15">
        <f t="shared" si="64"/>
        <v>2.0806261156022487</v>
      </c>
      <c r="W180" s="15">
        <f t="shared" si="65"/>
        <v>4.1612522312044975</v>
      </c>
      <c r="X180" s="15">
        <f t="shared" si="66"/>
        <v>6.2418783468067467</v>
      </c>
    </row>
    <row r="181" spans="1:24">
      <c r="A181" s="14">
        <f>'b（手動）計算用'!D65</f>
        <v>70</v>
      </c>
      <c r="B181" s="84">
        <f t="shared" si="67"/>
        <v>0</v>
      </c>
      <c r="C181" s="84">
        <f t="shared" si="46"/>
        <v>0</v>
      </c>
      <c r="D181" s="84">
        <f t="shared" si="47"/>
        <v>0</v>
      </c>
      <c r="E181" s="84">
        <f t="shared" si="48"/>
        <v>22.775866111894416</v>
      </c>
      <c r="F181" s="84">
        <f t="shared" si="49"/>
        <v>22.775866111894416</v>
      </c>
      <c r="G181" s="15">
        <f t="shared" si="75"/>
        <v>16.464590202134559</v>
      </c>
      <c r="H181" s="15">
        <f t="shared" si="76"/>
        <v>18.568348838721178</v>
      </c>
      <c r="I181" s="15">
        <f t="shared" si="77"/>
        <v>20.672107475307797</v>
      </c>
      <c r="J181" s="15">
        <f t="shared" si="71"/>
        <v>22.775866111894416</v>
      </c>
      <c r="K181" s="15">
        <f t="shared" si="72"/>
        <v>24.879624748481035</v>
      </c>
      <c r="L181" s="15">
        <f t="shared" si="73"/>
        <v>26.983383385067654</v>
      </c>
      <c r="M181" s="15">
        <f t="shared" si="74"/>
        <v>29.087142021654273</v>
      </c>
      <c r="N181" s="15">
        <f t="shared" si="69"/>
        <v>24.963775093944498</v>
      </c>
      <c r="O181" s="84">
        <f t="shared" si="58"/>
        <v>0</v>
      </c>
      <c r="P181" s="84">
        <f t="shared" si="59"/>
        <v>3.1556379548799294</v>
      </c>
      <c r="Q181" s="84">
        <f t="shared" si="60"/>
        <v>3.1556379548799294</v>
      </c>
      <c r="R181" s="15">
        <f t="shared" si="61"/>
        <v>-6.3112759097598587</v>
      </c>
      <c r="S181" s="15">
        <f t="shared" si="62"/>
        <v>-4.2075172731732389</v>
      </c>
      <c r="T181" s="15">
        <f t="shared" si="63"/>
        <v>-2.1037586365866194</v>
      </c>
      <c r="U181" s="16">
        <v>0</v>
      </c>
      <c r="V181" s="15">
        <f t="shared" si="64"/>
        <v>2.1037586365866194</v>
      </c>
      <c r="W181" s="15">
        <f t="shared" si="65"/>
        <v>4.2075172731732389</v>
      </c>
      <c r="X181" s="15">
        <f t="shared" si="66"/>
        <v>6.3112759097598587</v>
      </c>
    </row>
    <row r="182" spans="1:24">
      <c r="A182" s="14">
        <f>'b（手動）計算用'!D66</f>
        <v>71</v>
      </c>
      <c r="B182" s="84">
        <f t="shared" si="67"/>
        <v>0</v>
      </c>
      <c r="C182" s="84">
        <f t="shared" si="46"/>
        <v>0</v>
      </c>
      <c r="D182" s="84">
        <f t="shared" si="47"/>
        <v>0</v>
      </c>
      <c r="E182" s="84">
        <f t="shared" si="48"/>
        <v>22.923195944544052</v>
      </c>
      <c r="F182" s="84">
        <f t="shared" si="49"/>
        <v>22.923195944544052</v>
      </c>
      <c r="G182" s="15">
        <f t="shared" si="75"/>
        <v>16.543076423599594</v>
      </c>
      <c r="H182" s="15">
        <f t="shared" si="76"/>
        <v>18.669782930581079</v>
      </c>
      <c r="I182" s="15">
        <f t="shared" si="77"/>
        <v>20.796489437562567</v>
      </c>
      <c r="J182" s="15">
        <f t="shared" si="71"/>
        <v>22.923195944544052</v>
      </c>
      <c r="K182" s="15">
        <f t="shared" si="72"/>
        <v>25.049902451525536</v>
      </c>
      <c r="L182" s="15">
        <f t="shared" si="73"/>
        <v>27.176608958507025</v>
      </c>
      <c r="M182" s="15">
        <f t="shared" si="74"/>
        <v>29.30331546548851</v>
      </c>
      <c r="N182" s="15">
        <f t="shared" si="69"/>
        <v>25.134970711804797</v>
      </c>
      <c r="O182" s="84">
        <f t="shared" si="58"/>
        <v>0</v>
      </c>
      <c r="P182" s="84">
        <f t="shared" si="59"/>
        <v>3.1900597604722294</v>
      </c>
      <c r="Q182" s="84">
        <f t="shared" si="60"/>
        <v>3.1900597604722294</v>
      </c>
      <c r="R182" s="15">
        <f t="shared" si="61"/>
        <v>-6.3801195209444588</v>
      </c>
      <c r="S182" s="15">
        <f t="shared" si="62"/>
        <v>-4.2534130139629722</v>
      </c>
      <c r="T182" s="15">
        <f t="shared" si="63"/>
        <v>-2.1267065069814861</v>
      </c>
      <c r="U182" s="16">
        <v>0</v>
      </c>
      <c r="V182" s="15">
        <f t="shared" si="64"/>
        <v>2.1267065069814861</v>
      </c>
      <c r="W182" s="15">
        <f t="shared" si="65"/>
        <v>4.2534130139629722</v>
      </c>
      <c r="X182" s="15">
        <f t="shared" si="66"/>
        <v>6.3801195209444588</v>
      </c>
    </row>
    <row r="183" spans="1:24">
      <c r="A183" s="14">
        <f>'b（手動）計算用'!D67</f>
        <v>72</v>
      </c>
      <c r="B183" s="84">
        <f t="shared" si="67"/>
        <v>0</v>
      </c>
      <c r="C183" s="84">
        <f t="shared" si="46"/>
        <v>0</v>
      </c>
      <c r="D183" s="84">
        <f t="shared" si="47"/>
        <v>0</v>
      </c>
      <c r="E183" s="84">
        <f t="shared" si="48"/>
        <v>23.067777512560035</v>
      </c>
      <c r="F183" s="84">
        <f t="shared" si="49"/>
        <v>23.067777512560035</v>
      </c>
      <c r="G183" s="15">
        <f t="shared" si="75"/>
        <v>16.619392162662621</v>
      </c>
      <c r="H183" s="15">
        <f t="shared" si="76"/>
        <v>18.768853945961759</v>
      </c>
      <c r="I183" s="15">
        <f t="shared" si="77"/>
        <v>20.918315729260897</v>
      </c>
      <c r="J183" s="15">
        <f t="shared" si="71"/>
        <v>23.067777512560035</v>
      </c>
      <c r="K183" s="15">
        <f t="shared" si="72"/>
        <v>25.217239295859173</v>
      </c>
      <c r="L183" s="15">
        <f t="shared" si="73"/>
        <v>27.366701079158311</v>
      </c>
      <c r="M183" s="15">
        <f t="shared" si="74"/>
        <v>29.516162862457449</v>
      </c>
      <c r="N183" s="15">
        <f t="shared" si="69"/>
        <v>25.303217767191139</v>
      </c>
      <c r="O183" s="84">
        <f t="shared" si="58"/>
        <v>0</v>
      </c>
      <c r="P183" s="84">
        <f t="shared" si="59"/>
        <v>3.2241926749487071</v>
      </c>
      <c r="Q183" s="84">
        <f t="shared" si="60"/>
        <v>3.2241926749487071</v>
      </c>
      <c r="R183" s="15">
        <f t="shared" si="61"/>
        <v>-6.4483853498974142</v>
      </c>
      <c r="S183" s="15">
        <f t="shared" si="62"/>
        <v>-4.2989235665982761</v>
      </c>
      <c r="T183" s="15">
        <f t="shared" si="63"/>
        <v>-2.1494617832991381</v>
      </c>
      <c r="U183" s="16">
        <v>0</v>
      </c>
      <c r="V183" s="15">
        <f t="shared" si="64"/>
        <v>2.1494617832991381</v>
      </c>
      <c r="W183" s="15">
        <f t="shared" si="65"/>
        <v>4.2989235665982761</v>
      </c>
      <c r="X183" s="15">
        <f t="shared" si="66"/>
        <v>6.4483853498974142</v>
      </c>
    </row>
    <row r="184" spans="1:24">
      <c r="A184" s="14">
        <f>'b（手動）計算用'!D68</f>
        <v>73</v>
      </c>
      <c r="B184" s="84">
        <f t="shared" si="67"/>
        <v>0</v>
      </c>
      <c r="C184" s="84">
        <f t="shared" si="46"/>
        <v>0</v>
      </c>
      <c r="D184" s="84">
        <f t="shared" si="47"/>
        <v>0</v>
      </c>
      <c r="E184" s="84">
        <f t="shared" si="48"/>
        <v>23.209662081584639</v>
      </c>
      <c r="F184" s="84">
        <f t="shared" si="49"/>
        <v>23.209662081584639</v>
      </c>
      <c r="G184" s="15">
        <f t="shared" si="75"/>
        <v>16.693611604464941</v>
      </c>
      <c r="H184" s="15">
        <f t="shared" si="76"/>
        <v>18.865628430171505</v>
      </c>
      <c r="I184" s="15">
        <f t="shared" si="77"/>
        <v>21.037645255878072</v>
      </c>
      <c r="J184" s="15">
        <f t="shared" si="71"/>
        <v>23.209662081584639</v>
      </c>
      <c r="K184" s="15">
        <f t="shared" si="72"/>
        <v>25.381678907291207</v>
      </c>
      <c r="L184" s="15">
        <f t="shared" si="73"/>
        <v>27.553695732997774</v>
      </c>
      <c r="M184" s="15">
        <f t="shared" si="74"/>
        <v>29.725712558704338</v>
      </c>
      <c r="N184" s="15">
        <f t="shared" si="69"/>
        <v>25.468559580319468</v>
      </c>
      <c r="O184" s="84">
        <f t="shared" si="58"/>
        <v>0</v>
      </c>
      <c r="P184" s="84">
        <f t="shared" si="59"/>
        <v>3.25802523855985</v>
      </c>
      <c r="Q184" s="84">
        <f t="shared" si="60"/>
        <v>3.25802523855985</v>
      </c>
      <c r="R184" s="15">
        <f t="shared" si="61"/>
        <v>-6.5160504771197001</v>
      </c>
      <c r="S184" s="15">
        <f t="shared" si="62"/>
        <v>-4.3440336514131337</v>
      </c>
      <c r="T184" s="15">
        <f t="shared" si="63"/>
        <v>-2.1720168257065668</v>
      </c>
      <c r="U184" s="16">
        <v>0</v>
      </c>
      <c r="V184" s="15">
        <f t="shared" si="64"/>
        <v>2.1720168257065668</v>
      </c>
      <c r="W184" s="15">
        <f t="shared" si="65"/>
        <v>4.3440336514131337</v>
      </c>
      <c r="X184" s="15">
        <f t="shared" si="66"/>
        <v>6.5160504771197001</v>
      </c>
    </row>
    <row r="185" spans="1:24">
      <c r="A185" s="14">
        <f>'b（手動）計算用'!D69</f>
        <v>74</v>
      </c>
      <c r="B185" s="84">
        <f t="shared" si="67"/>
        <v>0</v>
      </c>
      <c r="C185" s="84">
        <f t="shared" ref="C185:C231" si="78">$AB$21/(1+ EXP(-$AB$23*(A185-$AB$22)) )</f>
        <v>0</v>
      </c>
      <c r="D185" s="84">
        <f t="shared" ref="D185:D231" si="79">$AB$32*EXP(-EXP(-$AB$34*(A185-$AB$33)) )</f>
        <v>0</v>
      </c>
      <c r="E185" s="84">
        <f t="shared" ref="E185:E231" si="80">$AB$43*(1-EXP(-$AB$45*(A185-$AB$44)))</f>
        <v>23.348899960959915</v>
      </c>
      <c r="F185" s="84">
        <f t="shared" ref="F185:F231" si="81">IF($AA$2=1,B185,IF($AA$2=2,C185,IF($AA$2=3,D185,E185)))</f>
        <v>23.348899960959915</v>
      </c>
      <c r="G185" s="15">
        <f t="shared" si="75"/>
        <v>16.765807043502484</v>
      </c>
      <c r="H185" s="15">
        <f t="shared" si="76"/>
        <v>18.96017134932163</v>
      </c>
      <c r="I185" s="15">
        <f t="shared" si="77"/>
        <v>21.154535655140773</v>
      </c>
      <c r="J185" s="15">
        <f t="shared" si="71"/>
        <v>23.348899960959915</v>
      </c>
      <c r="K185" s="15">
        <f t="shared" si="72"/>
        <v>25.543264266779058</v>
      </c>
      <c r="L185" s="15">
        <f t="shared" si="73"/>
        <v>27.737628572598201</v>
      </c>
      <c r="M185" s="15">
        <f t="shared" si="74"/>
        <v>29.931992878417347</v>
      </c>
      <c r="N185" s="15">
        <f t="shared" si="69"/>
        <v>25.631038839011826</v>
      </c>
      <c r="O185" s="84">
        <f t="shared" si="58"/>
        <v>0</v>
      </c>
      <c r="P185" s="84">
        <f t="shared" si="59"/>
        <v>3.2915464587287149</v>
      </c>
      <c r="Q185" s="84">
        <f t="shared" si="60"/>
        <v>3.2915464587287149</v>
      </c>
      <c r="R185" s="15">
        <f t="shared" si="61"/>
        <v>-6.5830929174574297</v>
      </c>
      <c r="S185" s="15">
        <f t="shared" si="62"/>
        <v>-4.3887286116382862</v>
      </c>
      <c r="T185" s="15">
        <f t="shared" si="63"/>
        <v>-2.1943643058191431</v>
      </c>
      <c r="U185" s="16">
        <v>0</v>
      </c>
      <c r="V185" s="15">
        <f t="shared" si="64"/>
        <v>2.1943643058191431</v>
      </c>
      <c r="W185" s="15">
        <f t="shared" si="65"/>
        <v>4.3887286116382862</v>
      </c>
      <c r="X185" s="15">
        <f t="shared" si="66"/>
        <v>6.5830929174574297</v>
      </c>
    </row>
    <row r="186" spans="1:24">
      <c r="A186" s="14">
        <f>'b（手動）計算用'!D70</f>
        <v>75</v>
      </c>
      <c r="B186" s="84">
        <f t="shared" si="67"/>
        <v>0</v>
      </c>
      <c r="C186" s="84">
        <f t="shared" si="78"/>
        <v>0</v>
      </c>
      <c r="D186" s="84">
        <f t="shared" si="79"/>
        <v>0</v>
      </c>
      <c r="E186" s="84">
        <f t="shared" si="80"/>
        <v>23.48554052156635</v>
      </c>
      <c r="F186" s="84">
        <f t="shared" si="81"/>
        <v>23.48554052156635</v>
      </c>
      <c r="G186" s="15">
        <f t="shared" si="75"/>
        <v>16.836048880994198</v>
      </c>
      <c r="H186" s="15">
        <f t="shared" si="76"/>
        <v>19.052546094518249</v>
      </c>
      <c r="I186" s="15">
        <f t="shared" si="77"/>
        <v>21.269043308042299</v>
      </c>
      <c r="J186" s="15">
        <f t="shared" si="71"/>
        <v>23.48554052156635</v>
      </c>
      <c r="K186" s="15">
        <f t="shared" si="72"/>
        <v>25.7020377350904</v>
      </c>
      <c r="L186" s="15">
        <f t="shared" si="73"/>
        <v>27.91853494861445</v>
      </c>
      <c r="M186" s="15">
        <f t="shared" si="74"/>
        <v>30.135032162138501</v>
      </c>
      <c r="N186" s="15">
        <f t="shared" si="69"/>
        <v>25.790697623631363</v>
      </c>
      <c r="O186" s="84">
        <f t="shared" ref="O186:O231" si="82">$AF$9*A186^$AF$10</f>
        <v>0</v>
      </c>
      <c r="P186" s="84">
        <f t="shared" ref="P186:P231" si="83">$AF$19/(1+ EXP(-$AF$21*(A186-$AF$20)) )</f>
        <v>3.3247458202860765</v>
      </c>
      <c r="Q186" s="84">
        <f t="shared" ref="Q186:Q231" si="84">IF($AE$2=1,O186,P186)</f>
        <v>3.3247458202860765</v>
      </c>
      <c r="R186" s="15">
        <f t="shared" ref="R186:R231" si="85">-$Q186*2</f>
        <v>-6.6494916405721529</v>
      </c>
      <c r="S186" s="15">
        <f t="shared" ref="S186:S230" si="86">-$Q186*4/3</f>
        <v>-4.4329944270481016</v>
      </c>
      <c r="T186" s="15">
        <f t="shared" ref="T186:T231" si="87">-$Q186*2/3</f>
        <v>-2.2164972135240508</v>
      </c>
      <c r="U186" s="16">
        <v>0</v>
      </c>
      <c r="V186" s="15">
        <f t="shared" ref="V186:V231" si="88">$Q186*2/3</f>
        <v>2.2164972135240508</v>
      </c>
      <c r="W186" s="15">
        <f t="shared" ref="W186:W231" si="89">$Q186*4/3</f>
        <v>4.4329944270481016</v>
      </c>
      <c r="X186" s="15">
        <f t="shared" ref="X186:X231" si="90">$Q186*2</f>
        <v>6.6494916405721529</v>
      </c>
    </row>
    <row r="187" spans="1:24">
      <c r="A187" s="14">
        <f>'b（手動）計算用'!D71</f>
        <v>76</v>
      </c>
      <c r="B187" s="84">
        <f t="shared" ref="B187:B231" si="91">$AB$9*(1+ ($AB$11-1)*EXP(-$AB$12*(A187-$AB$10)) )^(1/(1-$AB$11))</f>
        <v>0</v>
      </c>
      <c r="C187" s="84">
        <f t="shared" si="78"/>
        <v>0</v>
      </c>
      <c r="D187" s="84">
        <f t="shared" si="79"/>
        <v>0</v>
      </c>
      <c r="E187" s="84">
        <f t="shared" si="80"/>
        <v>23.619632213328757</v>
      </c>
      <c r="F187" s="84">
        <f t="shared" si="81"/>
        <v>23.619632213328757</v>
      </c>
      <c r="G187" s="15">
        <f t="shared" si="75"/>
        <v>16.904405624828989</v>
      </c>
      <c r="H187" s="15">
        <f t="shared" si="76"/>
        <v>19.142814487662246</v>
      </c>
      <c r="I187" s="15">
        <f t="shared" si="77"/>
        <v>21.3812233504955</v>
      </c>
      <c r="J187" s="15">
        <f t="shared" si="71"/>
        <v>23.619632213328757</v>
      </c>
      <c r="K187" s="15">
        <f t="shared" si="72"/>
        <v>25.858041076162014</v>
      </c>
      <c r="L187" s="15">
        <f t="shared" si="73"/>
        <v>28.096449938995267</v>
      </c>
      <c r="M187" s="15">
        <f t="shared" si="74"/>
        <v>30.334858801828524</v>
      </c>
      <c r="N187" s="15">
        <f t="shared" si="69"/>
        <v>25.947577430675342</v>
      </c>
      <c r="O187" s="84">
        <f t="shared" si="82"/>
        <v>0</v>
      </c>
      <c r="P187" s="84">
        <f t="shared" si="83"/>
        <v>3.3576132942498838</v>
      </c>
      <c r="Q187" s="84">
        <f t="shared" si="84"/>
        <v>3.3576132942498838</v>
      </c>
      <c r="R187" s="15">
        <f t="shared" si="85"/>
        <v>-6.7152265884997675</v>
      </c>
      <c r="S187" s="15">
        <f t="shared" si="86"/>
        <v>-4.4768177256665114</v>
      </c>
      <c r="T187" s="15">
        <f t="shared" si="87"/>
        <v>-2.2384088628332557</v>
      </c>
      <c r="U187" s="16">
        <v>0</v>
      </c>
      <c r="V187" s="15">
        <f t="shared" si="88"/>
        <v>2.2384088628332557</v>
      </c>
      <c r="W187" s="15">
        <f t="shared" si="89"/>
        <v>4.4768177256665114</v>
      </c>
      <c r="X187" s="15">
        <f t="shared" si="90"/>
        <v>6.7152265884997675</v>
      </c>
    </row>
    <row r="188" spans="1:24">
      <c r="A188" s="14">
        <f>'b（手動）計算用'!D72</f>
        <v>77</v>
      </c>
      <c r="B188" s="84">
        <f t="shared" si="91"/>
        <v>0</v>
      </c>
      <c r="C188" s="84">
        <f t="shared" si="78"/>
        <v>0</v>
      </c>
      <c r="D188" s="84">
        <f t="shared" si="79"/>
        <v>0</v>
      </c>
      <c r="E188" s="84">
        <f t="shared" si="80"/>
        <v>23.75122258239562</v>
      </c>
      <c r="F188" s="84">
        <f t="shared" si="81"/>
        <v>23.75122258239562</v>
      </c>
      <c r="G188" s="15">
        <f t="shared" si="75"/>
        <v>16.970943892084179</v>
      </c>
      <c r="H188" s="15">
        <f t="shared" si="76"/>
        <v>19.231036788854659</v>
      </c>
      <c r="I188" s="15">
        <f t="shared" si="77"/>
        <v>21.49112968562514</v>
      </c>
      <c r="J188" s="15">
        <f t="shared" si="71"/>
        <v>23.75122258239562</v>
      </c>
      <c r="K188" s="15">
        <f t="shared" si="72"/>
        <v>26.0113154791661</v>
      </c>
      <c r="L188" s="15">
        <f t="shared" si="73"/>
        <v>28.271408375936581</v>
      </c>
      <c r="M188" s="15">
        <f t="shared" si="74"/>
        <v>30.531501272707061</v>
      </c>
      <c r="N188" s="15">
        <f t="shared" si="69"/>
        <v>26.101719195036921</v>
      </c>
      <c r="O188" s="84">
        <f t="shared" si="82"/>
        <v>0</v>
      </c>
      <c r="P188" s="84">
        <f t="shared" si="83"/>
        <v>3.3901393451557209</v>
      </c>
      <c r="Q188" s="84">
        <f t="shared" si="84"/>
        <v>3.3901393451557209</v>
      </c>
      <c r="R188" s="15">
        <f t="shared" si="85"/>
        <v>-6.7802786903114418</v>
      </c>
      <c r="S188" s="15">
        <f t="shared" si="86"/>
        <v>-4.5201857935409615</v>
      </c>
      <c r="T188" s="15">
        <f t="shared" si="87"/>
        <v>-2.2600928967704808</v>
      </c>
      <c r="U188" s="16">
        <v>0</v>
      </c>
      <c r="V188" s="15">
        <f t="shared" si="88"/>
        <v>2.2600928967704808</v>
      </c>
      <c r="W188" s="15">
        <f t="shared" si="89"/>
        <v>4.5201857935409615</v>
      </c>
      <c r="X188" s="15">
        <f t="shared" si="90"/>
        <v>6.7802786903114418</v>
      </c>
    </row>
    <row r="189" spans="1:24">
      <c r="A189" s="14">
        <f>'b（手動）計算用'!D73</f>
        <v>78</v>
      </c>
      <c r="B189" s="84">
        <f t="shared" si="91"/>
        <v>0</v>
      </c>
      <c r="C189" s="84">
        <f t="shared" si="78"/>
        <v>0</v>
      </c>
      <c r="D189" s="84">
        <f t="shared" si="79"/>
        <v>0</v>
      </c>
      <c r="E189" s="84">
        <f t="shared" si="80"/>
        <v>23.880358287997989</v>
      </c>
      <c r="F189" s="84">
        <f t="shared" si="81"/>
        <v>23.880358287997989</v>
      </c>
      <c r="G189" s="15">
        <f t="shared" si="75"/>
        <v>17.035728414094645</v>
      </c>
      <c r="H189" s="15">
        <f t="shared" si="76"/>
        <v>19.317271705395761</v>
      </c>
      <c r="I189" s="15">
        <f t="shared" si="77"/>
        <v>21.598814996696873</v>
      </c>
      <c r="J189" s="15">
        <f t="shared" si="71"/>
        <v>23.880358287997989</v>
      </c>
      <c r="K189" s="15">
        <f t="shared" si="72"/>
        <v>26.161901579299105</v>
      </c>
      <c r="L189" s="15">
        <f t="shared" si="73"/>
        <v>28.443444870600217</v>
      </c>
      <c r="M189" s="15">
        <f t="shared" si="74"/>
        <v>30.724988161901333</v>
      </c>
      <c r="N189" s="15">
        <f t="shared" si="69"/>
        <v>26.253163310951148</v>
      </c>
      <c r="O189" s="84">
        <f t="shared" si="82"/>
        <v>0</v>
      </c>
      <c r="P189" s="84">
        <f t="shared" si="83"/>
        <v>3.4223149369516719</v>
      </c>
      <c r="Q189" s="84">
        <f t="shared" si="84"/>
        <v>3.4223149369516719</v>
      </c>
      <c r="R189" s="15">
        <f t="shared" si="85"/>
        <v>-6.8446298739033438</v>
      </c>
      <c r="S189" s="15">
        <f t="shared" si="86"/>
        <v>-4.5630865826022289</v>
      </c>
      <c r="T189" s="15">
        <f t="shared" si="87"/>
        <v>-2.2815432913011144</v>
      </c>
      <c r="U189" s="16">
        <v>0</v>
      </c>
      <c r="V189" s="15">
        <f t="shared" si="88"/>
        <v>2.2815432913011144</v>
      </c>
      <c r="W189" s="15">
        <f t="shared" si="89"/>
        <v>4.5630865826022289</v>
      </c>
      <c r="X189" s="15">
        <f t="shared" si="90"/>
        <v>6.8446298739033438</v>
      </c>
    </row>
    <row r="190" spans="1:24">
      <c r="A190" s="14">
        <f>'b（手動）計算用'!D74</f>
        <v>79</v>
      </c>
      <c r="B190" s="84">
        <f t="shared" si="91"/>
        <v>0</v>
      </c>
      <c r="C190" s="84">
        <f t="shared" si="78"/>
        <v>0</v>
      </c>
      <c r="D190" s="84">
        <f t="shared" si="79"/>
        <v>0</v>
      </c>
      <c r="E190" s="84">
        <f t="shared" si="80"/>
        <v>24.007085118993867</v>
      </c>
      <c r="F190" s="84">
        <f t="shared" si="81"/>
        <v>24.007085118993867</v>
      </c>
      <c r="G190" s="15">
        <f t="shared" si="75"/>
        <v>17.098822044039093</v>
      </c>
      <c r="H190" s="15">
        <f t="shared" si="76"/>
        <v>19.40157640235735</v>
      </c>
      <c r="I190" s="15">
        <f t="shared" si="77"/>
        <v>21.70433076067561</v>
      </c>
      <c r="J190" s="15">
        <f t="shared" si="71"/>
        <v>24.007085118993867</v>
      </c>
      <c r="K190" s="15">
        <f t="shared" si="72"/>
        <v>26.309839477312124</v>
      </c>
      <c r="L190" s="15">
        <f t="shared" si="73"/>
        <v>28.612593835630385</v>
      </c>
      <c r="M190" s="15">
        <f t="shared" si="74"/>
        <v>30.915348193948642</v>
      </c>
      <c r="N190" s="15">
        <f t="shared" si="69"/>
        <v>26.401949651644856</v>
      </c>
      <c r="O190" s="84">
        <f t="shared" si="82"/>
        <v>0</v>
      </c>
      <c r="P190" s="84">
        <f t="shared" si="83"/>
        <v>3.4541315374773873</v>
      </c>
      <c r="Q190" s="84">
        <f t="shared" si="84"/>
        <v>3.4541315374773873</v>
      </c>
      <c r="R190" s="15">
        <f t="shared" si="85"/>
        <v>-6.9082630749547747</v>
      </c>
      <c r="S190" s="15">
        <f t="shared" si="86"/>
        <v>-4.6055087166365167</v>
      </c>
      <c r="T190" s="15">
        <f t="shared" si="87"/>
        <v>-2.3027543583182584</v>
      </c>
      <c r="U190" s="16">
        <v>0</v>
      </c>
      <c r="V190" s="15">
        <f t="shared" si="88"/>
        <v>2.3027543583182584</v>
      </c>
      <c r="W190" s="15">
        <f t="shared" si="89"/>
        <v>4.6055087166365167</v>
      </c>
      <c r="X190" s="15">
        <f t="shared" si="90"/>
        <v>6.9082630749547747</v>
      </c>
    </row>
    <row r="191" spans="1:24">
      <c r="A191" s="14">
        <f>'b（手動）計算用'!D75</f>
        <v>80</v>
      </c>
      <c r="B191" s="84">
        <f t="shared" si="91"/>
        <v>0</v>
      </c>
      <c r="C191" s="84">
        <f t="shared" si="78"/>
        <v>0</v>
      </c>
      <c r="D191" s="84">
        <f t="shared" si="79"/>
        <v>0</v>
      </c>
      <c r="E191" s="84">
        <f t="shared" si="80"/>
        <v>24.131448010103998</v>
      </c>
      <c r="F191" s="84">
        <f t="shared" si="81"/>
        <v>24.131448010103998</v>
      </c>
      <c r="G191" s="15">
        <f t="shared" si="75"/>
        <v>17.160285766997561</v>
      </c>
      <c r="H191" s="15">
        <f t="shared" si="76"/>
        <v>19.484006514699708</v>
      </c>
      <c r="I191" s="15">
        <f t="shared" si="77"/>
        <v>21.807727262401851</v>
      </c>
      <c r="J191" s="15">
        <f t="shared" si="71"/>
        <v>24.131448010103998</v>
      </c>
      <c r="K191" s="15">
        <f t="shared" si="72"/>
        <v>26.455168757806145</v>
      </c>
      <c r="L191" s="15">
        <f t="shared" si="73"/>
        <v>28.778889505508289</v>
      </c>
      <c r="M191" s="15">
        <f t="shared" si="74"/>
        <v>31.102610253210436</v>
      </c>
      <c r="N191" s="15">
        <f t="shared" ref="N191:N231" si="92">J191-(($AA$1-2)*W191)</f>
        <v>26.548117587714231</v>
      </c>
      <c r="O191" s="84">
        <f t="shared" si="82"/>
        <v>0</v>
      </c>
      <c r="P191" s="84">
        <f t="shared" si="83"/>
        <v>3.4855811215532184</v>
      </c>
      <c r="Q191" s="84">
        <f t="shared" si="84"/>
        <v>3.4855811215532184</v>
      </c>
      <c r="R191" s="15">
        <f t="shared" si="85"/>
        <v>-6.9711622431064368</v>
      </c>
      <c r="S191" s="15">
        <f t="shared" si="86"/>
        <v>-4.6474414954042915</v>
      </c>
      <c r="T191" s="15">
        <f t="shared" si="87"/>
        <v>-2.3237207477021458</v>
      </c>
      <c r="U191" s="16">
        <v>0</v>
      </c>
      <c r="V191" s="15">
        <f t="shared" si="88"/>
        <v>2.3237207477021458</v>
      </c>
      <c r="W191" s="15">
        <f t="shared" si="89"/>
        <v>4.6474414954042915</v>
      </c>
      <c r="X191" s="15">
        <f t="shared" si="90"/>
        <v>6.9711622431064368</v>
      </c>
    </row>
    <row r="192" spans="1:24">
      <c r="A192" s="14">
        <f>'b（手動）計算用'!D76</f>
        <v>81</v>
      </c>
      <c r="B192" s="84">
        <f t="shared" si="91"/>
        <v>0</v>
      </c>
      <c r="C192" s="84">
        <f t="shared" si="78"/>
        <v>0</v>
      </c>
      <c r="D192" s="84">
        <f t="shared" si="79"/>
        <v>0</v>
      </c>
      <c r="E192" s="84">
        <f t="shared" si="80"/>
        <v>24.253491057844805</v>
      </c>
      <c r="F192" s="84">
        <f t="shared" si="81"/>
        <v>24.253491057844805</v>
      </c>
      <c r="G192" s="15">
        <f t="shared" si="75"/>
        <v>17.220178712422971</v>
      </c>
      <c r="H192" s="15">
        <f t="shared" si="76"/>
        <v>19.564616160896918</v>
      </c>
      <c r="I192" s="15">
        <f t="shared" si="77"/>
        <v>21.909053609370861</v>
      </c>
      <c r="J192" s="15">
        <f t="shared" si="71"/>
        <v>24.253491057844805</v>
      </c>
      <c r="K192" s="15">
        <f t="shared" si="72"/>
        <v>26.597928506318748</v>
      </c>
      <c r="L192" s="15">
        <f t="shared" si="73"/>
        <v>28.942365954792692</v>
      </c>
      <c r="M192" s="15">
        <f t="shared" si="74"/>
        <v>31.286803403266639</v>
      </c>
      <c r="N192" s="15">
        <f t="shared" si="92"/>
        <v>26.691706004257707</v>
      </c>
      <c r="O192" s="84">
        <f t="shared" si="82"/>
        <v>0</v>
      </c>
      <c r="P192" s="84">
        <f t="shared" si="83"/>
        <v>3.5166561727109165</v>
      </c>
      <c r="Q192" s="84">
        <f t="shared" si="84"/>
        <v>3.5166561727109165</v>
      </c>
      <c r="R192" s="15">
        <f t="shared" si="85"/>
        <v>-7.0333123454218329</v>
      </c>
      <c r="S192" s="15">
        <f t="shared" si="86"/>
        <v>-4.6888748969478886</v>
      </c>
      <c r="T192" s="15">
        <f t="shared" si="87"/>
        <v>-2.3444374484739443</v>
      </c>
      <c r="U192" s="16">
        <v>0</v>
      </c>
      <c r="V192" s="15">
        <f t="shared" si="88"/>
        <v>2.3444374484739443</v>
      </c>
      <c r="W192" s="15">
        <f t="shared" si="89"/>
        <v>4.6888748969478886</v>
      </c>
      <c r="X192" s="15">
        <f t="shared" si="90"/>
        <v>7.0333123454218329</v>
      </c>
    </row>
    <row r="193" spans="1:24">
      <c r="A193" s="14">
        <f>'b（手動）計算用'!D77</f>
        <v>82</v>
      </c>
      <c r="B193" s="84">
        <f t="shared" si="91"/>
        <v>0</v>
      </c>
      <c r="C193" s="84">
        <f t="shared" si="78"/>
        <v>0</v>
      </c>
      <c r="D193" s="84">
        <f t="shared" si="79"/>
        <v>0</v>
      </c>
      <c r="E193" s="84">
        <f t="shared" si="80"/>
        <v>24.373257536164083</v>
      </c>
      <c r="F193" s="84">
        <f t="shared" si="81"/>
        <v>24.373257536164083</v>
      </c>
      <c r="G193" s="15">
        <f t="shared" si="75"/>
        <v>17.278558168958721</v>
      </c>
      <c r="H193" s="15">
        <f t="shared" si="76"/>
        <v>19.643457958027174</v>
      </c>
      <c r="I193" s="15">
        <f t="shared" si="77"/>
        <v>22.00835774709563</v>
      </c>
      <c r="J193" s="15">
        <f t="shared" si="71"/>
        <v>24.373257536164083</v>
      </c>
      <c r="K193" s="15">
        <f t="shared" si="72"/>
        <v>26.738157325232535</v>
      </c>
      <c r="L193" s="15">
        <f t="shared" si="73"/>
        <v>29.103057114300992</v>
      </c>
      <c r="M193" s="15">
        <f t="shared" si="74"/>
        <v>31.467956903369444</v>
      </c>
      <c r="N193" s="15">
        <f t="shared" si="92"/>
        <v>26.832753316795277</v>
      </c>
      <c r="O193" s="84">
        <f t="shared" si="82"/>
        <v>0</v>
      </c>
      <c r="P193" s="84">
        <f t="shared" si="83"/>
        <v>3.5473496836026808</v>
      </c>
      <c r="Q193" s="84">
        <f t="shared" si="84"/>
        <v>3.5473496836026808</v>
      </c>
      <c r="R193" s="15">
        <f t="shared" si="85"/>
        <v>-7.0946993672053615</v>
      </c>
      <c r="S193" s="15">
        <f t="shared" si="86"/>
        <v>-4.729799578136908</v>
      </c>
      <c r="T193" s="15">
        <f t="shared" si="87"/>
        <v>-2.364899789068454</v>
      </c>
      <c r="U193" s="16">
        <v>0</v>
      </c>
      <c r="V193" s="15">
        <f t="shared" si="88"/>
        <v>2.364899789068454</v>
      </c>
      <c r="W193" s="15">
        <f t="shared" si="89"/>
        <v>4.729799578136908</v>
      </c>
      <c r="X193" s="15">
        <f t="shared" si="90"/>
        <v>7.0946993672053615</v>
      </c>
    </row>
    <row r="194" spans="1:24">
      <c r="A194" s="14">
        <f>'b（手動）計算用'!D78</f>
        <v>83</v>
      </c>
      <c r="B194" s="84">
        <f t="shared" si="91"/>
        <v>0</v>
      </c>
      <c r="C194" s="84">
        <f t="shared" si="78"/>
        <v>0</v>
      </c>
      <c r="D194" s="84">
        <f t="shared" si="79"/>
        <v>0</v>
      </c>
      <c r="E194" s="84">
        <f t="shared" si="80"/>
        <v>24.490789911785068</v>
      </c>
      <c r="F194" s="84">
        <f t="shared" si="81"/>
        <v>24.490789911785068</v>
      </c>
      <c r="G194" s="15">
        <f t="shared" si="75"/>
        <v>17.335479601524792</v>
      </c>
      <c r="H194" s="15">
        <f t="shared" si="76"/>
        <v>19.720583038278217</v>
      </c>
      <c r="I194" s="15">
        <f t="shared" si="77"/>
        <v>22.105686475031643</v>
      </c>
      <c r="J194" s="15">
        <f t="shared" si="71"/>
        <v>24.490789911785068</v>
      </c>
      <c r="K194" s="15">
        <f t="shared" si="72"/>
        <v>26.875893348538494</v>
      </c>
      <c r="L194" s="15">
        <f t="shared" si="73"/>
        <v>29.260996785291919</v>
      </c>
      <c r="M194" s="15">
        <f t="shared" si="74"/>
        <v>31.646100222045344</v>
      </c>
      <c r="N194" s="15">
        <f t="shared" si="92"/>
        <v>26.971297486008631</v>
      </c>
      <c r="O194" s="84">
        <f t="shared" si="82"/>
        <v>0</v>
      </c>
      <c r="P194" s="84">
        <f t="shared" si="83"/>
        <v>3.5776551551301381</v>
      </c>
      <c r="Q194" s="84">
        <f t="shared" si="84"/>
        <v>3.5776551551301381</v>
      </c>
      <c r="R194" s="15">
        <f t="shared" si="85"/>
        <v>-7.1553103102602762</v>
      </c>
      <c r="S194" s="15">
        <f t="shared" si="86"/>
        <v>-4.7702068735068508</v>
      </c>
      <c r="T194" s="15">
        <f t="shared" si="87"/>
        <v>-2.3851034367534254</v>
      </c>
      <c r="U194" s="16">
        <v>0</v>
      </c>
      <c r="V194" s="15">
        <f t="shared" si="88"/>
        <v>2.3851034367534254</v>
      </c>
      <c r="W194" s="15">
        <f t="shared" si="89"/>
        <v>4.7702068735068508</v>
      </c>
      <c r="X194" s="15">
        <f t="shared" si="90"/>
        <v>7.1553103102602762</v>
      </c>
    </row>
    <row r="195" spans="1:24">
      <c r="A195" s="14">
        <f>'b（手動）計算用'!D79</f>
        <v>84</v>
      </c>
      <c r="B195" s="84">
        <f t="shared" si="91"/>
        <v>0</v>
      </c>
      <c r="C195" s="84">
        <f t="shared" si="78"/>
        <v>0</v>
      </c>
      <c r="D195" s="84">
        <f t="shared" si="79"/>
        <v>0</v>
      </c>
      <c r="E195" s="84">
        <f t="shared" si="80"/>
        <v>24.606129859264254</v>
      </c>
      <c r="F195" s="84">
        <f t="shared" si="81"/>
        <v>24.606129859264254</v>
      </c>
      <c r="G195" s="15">
        <f t="shared" si="75"/>
        <v>17.390996670585807</v>
      </c>
      <c r="H195" s="15">
        <f t="shared" si="76"/>
        <v>19.796041066811956</v>
      </c>
      <c r="I195" s="15">
        <f t="shared" si="77"/>
        <v>22.201085463038105</v>
      </c>
      <c r="J195" s="15">
        <f t="shared" si="71"/>
        <v>24.606129859264254</v>
      </c>
      <c r="K195" s="15">
        <f t="shared" si="72"/>
        <v>27.011174255490403</v>
      </c>
      <c r="L195" s="15">
        <f t="shared" si="73"/>
        <v>29.416218651716552</v>
      </c>
      <c r="M195" s="15">
        <f t="shared" si="74"/>
        <v>31.821263047942701</v>
      </c>
      <c r="N195" s="15">
        <f t="shared" si="92"/>
        <v>27.107376031339449</v>
      </c>
      <c r="O195" s="84">
        <f t="shared" si="82"/>
        <v>0</v>
      </c>
      <c r="P195" s="84">
        <f t="shared" si="83"/>
        <v>3.6075665943392226</v>
      </c>
      <c r="Q195" s="84">
        <f t="shared" si="84"/>
        <v>3.6075665943392226</v>
      </c>
      <c r="R195" s="15">
        <f t="shared" si="85"/>
        <v>-7.2151331886784451</v>
      </c>
      <c r="S195" s="15">
        <f t="shared" si="86"/>
        <v>-4.810088792452297</v>
      </c>
      <c r="T195" s="15">
        <f t="shared" si="87"/>
        <v>-2.4050443962261485</v>
      </c>
      <c r="U195" s="16">
        <v>0</v>
      </c>
      <c r="V195" s="15">
        <f t="shared" si="88"/>
        <v>2.4050443962261485</v>
      </c>
      <c r="W195" s="15">
        <f t="shared" si="89"/>
        <v>4.810088792452297</v>
      </c>
      <c r="X195" s="15">
        <f t="shared" si="90"/>
        <v>7.2151331886784451</v>
      </c>
    </row>
    <row r="196" spans="1:24">
      <c r="A196" s="14">
        <f>'b（手動）計算用'!D80</f>
        <v>85</v>
      </c>
      <c r="B196" s="84">
        <f t="shared" si="91"/>
        <v>0</v>
      </c>
      <c r="C196" s="84">
        <f t="shared" si="78"/>
        <v>0</v>
      </c>
      <c r="D196" s="84">
        <f t="shared" si="79"/>
        <v>0</v>
      </c>
      <c r="E196" s="84">
        <f t="shared" si="80"/>
        <v>24.719318275768327</v>
      </c>
      <c r="F196" s="84">
        <f t="shared" si="81"/>
        <v>24.719318275768327</v>
      </c>
      <c r="G196" s="15">
        <f t="shared" si="75"/>
        <v>17.445161253506686</v>
      </c>
      <c r="H196" s="15">
        <f t="shared" si="76"/>
        <v>19.869880260927232</v>
      </c>
      <c r="I196" s="15">
        <f t="shared" si="77"/>
        <v>22.294599268347781</v>
      </c>
      <c r="J196" s="15">
        <f t="shared" si="71"/>
        <v>24.719318275768327</v>
      </c>
      <c r="K196" s="15">
        <f t="shared" si="72"/>
        <v>27.144037283188872</v>
      </c>
      <c r="L196" s="15">
        <f t="shared" si="73"/>
        <v>29.568756290609421</v>
      </c>
      <c r="M196" s="15">
        <f t="shared" si="74"/>
        <v>31.993475298029967</v>
      </c>
      <c r="N196" s="15">
        <f t="shared" si="92"/>
        <v>27.241026043485697</v>
      </c>
      <c r="O196" s="84">
        <f t="shared" si="82"/>
        <v>0</v>
      </c>
      <c r="P196" s="84">
        <f t="shared" si="83"/>
        <v>3.6370785111308201</v>
      </c>
      <c r="Q196" s="84">
        <f t="shared" si="84"/>
        <v>3.6370785111308201</v>
      </c>
      <c r="R196" s="15">
        <f t="shared" si="85"/>
        <v>-7.2741570222616403</v>
      </c>
      <c r="S196" s="15">
        <f t="shared" si="86"/>
        <v>-4.8494380148410938</v>
      </c>
      <c r="T196" s="15">
        <f t="shared" si="87"/>
        <v>-2.4247190074205469</v>
      </c>
      <c r="U196" s="16">
        <v>0</v>
      </c>
      <c r="V196" s="15">
        <f t="shared" si="88"/>
        <v>2.4247190074205469</v>
      </c>
      <c r="W196" s="15">
        <f t="shared" si="89"/>
        <v>4.8494380148410938</v>
      </c>
      <c r="X196" s="15">
        <f t="shared" si="90"/>
        <v>7.2741570222616403</v>
      </c>
    </row>
    <row r="197" spans="1:24">
      <c r="A197" s="14">
        <f>'b（手動）計算用'!D81</f>
        <v>86</v>
      </c>
      <c r="B197" s="84">
        <f t="shared" si="91"/>
        <v>0</v>
      </c>
      <c r="C197" s="84">
        <f t="shared" si="78"/>
        <v>0</v>
      </c>
      <c r="D197" s="84">
        <f t="shared" si="79"/>
        <v>0</v>
      </c>
      <c r="E197" s="84">
        <f t="shared" si="80"/>
        <v>24.830395295575457</v>
      </c>
      <c r="F197" s="84">
        <f t="shared" si="81"/>
        <v>24.830395295575457</v>
      </c>
      <c r="G197" s="15">
        <f t="shared" si="75"/>
        <v>17.49802346789442</v>
      </c>
      <c r="H197" s="15">
        <f t="shared" si="76"/>
        <v>19.942147410454766</v>
      </c>
      <c r="I197" s="15">
        <f t="shared" si="77"/>
        <v>22.386271353015111</v>
      </c>
      <c r="J197" s="15">
        <f t="shared" si="71"/>
        <v>24.830395295575457</v>
      </c>
      <c r="K197" s="15">
        <f t="shared" si="72"/>
        <v>27.274519238135802</v>
      </c>
      <c r="L197" s="15">
        <f t="shared" si="73"/>
        <v>29.718643180696148</v>
      </c>
      <c r="M197" s="15">
        <f t="shared" si="74"/>
        <v>32.162767123256494</v>
      </c>
      <c r="N197" s="15">
        <f t="shared" si="92"/>
        <v>27.372284195838215</v>
      </c>
      <c r="O197" s="84">
        <f t="shared" si="82"/>
        <v>0</v>
      </c>
      <c r="P197" s="84">
        <f t="shared" si="83"/>
        <v>3.6661859138405193</v>
      </c>
      <c r="Q197" s="84">
        <f t="shared" si="84"/>
        <v>3.6661859138405193</v>
      </c>
      <c r="R197" s="15">
        <f t="shared" si="85"/>
        <v>-7.3323718276810386</v>
      </c>
      <c r="S197" s="15">
        <f t="shared" si="86"/>
        <v>-4.8882478851206921</v>
      </c>
      <c r="T197" s="15">
        <f t="shared" si="87"/>
        <v>-2.444123942560346</v>
      </c>
      <c r="U197" s="16">
        <v>0</v>
      </c>
      <c r="V197" s="15">
        <f t="shared" si="88"/>
        <v>2.444123942560346</v>
      </c>
      <c r="W197" s="15">
        <f t="shared" si="89"/>
        <v>4.8882478851206921</v>
      </c>
      <c r="X197" s="15">
        <f t="shared" si="90"/>
        <v>7.3323718276810386</v>
      </c>
    </row>
    <row r="198" spans="1:24">
      <c r="A198" s="14">
        <f>'b（手動）計算用'!D82</f>
        <v>87</v>
      </c>
      <c r="B198" s="84">
        <f t="shared" si="91"/>
        <v>0</v>
      </c>
      <c r="C198" s="84">
        <f t="shared" si="78"/>
        <v>0</v>
      </c>
      <c r="D198" s="84">
        <f t="shared" si="79"/>
        <v>0</v>
      </c>
      <c r="E198" s="84">
        <f t="shared" si="80"/>
        <v>24.939400304306101</v>
      </c>
      <c r="F198" s="84">
        <f t="shared" si="81"/>
        <v>24.939400304306101</v>
      </c>
      <c r="G198" s="15">
        <f t="shared" si="75"/>
        <v>17.549631696818608</v>
      </c>
      <c r="H198" s="15">
        <f t="shared" si="76"/>
        <v>20.012887899314439</v>
      </c>
      <c r="I198" s="15">
        <f t="shared" si="77"/>
        <v>22.47614410181027</v>
      </c>
      <c r="J198" s="15">
        <f t="shared" si="71"/>
        <v>24.939400304306101</v>
      </c>
      <c r="K198" s="15">
        <f t="shared" si="72"/>
        <v>27.402656506801932</v>
      </c>
      <c r="L198" s="15">
        <f t="shared" si="73"/>
        <v>29.865912709297763</v>
      </c>
      <c r="M198" s="15">
        <f t="shared" si="74"/>
        <v>32.329168911793595</v>
      </c>
      <c r="N198" s="15">
        <f t="shared" si="92"/>
        <v>27.501186754901767</v>
      </c>
      <c r="O198" s="84">
        <f t="shared" si="82"/>
        <v>0</v>
      </c>
      <c r="P198" s="84">
        <f t="shared" si="83"/>
        <v>3.6948843037437467</v>
      </c>
      <c r="Q198" s="84">
        <f t="shared" si="84"/>
        <v>3.6948843037437467</v>
      </c>
      <c r="R198" s="15">
        <f t="shared" si="85"/>
        <v>-7.3897686074874933</v>
      </c>
      <c r="S198" s="15">
        <f t="shared" si="86"/>
        <v>-4.9265124049916622</v>
      </c>
      <c r="T198" s="15">
        <f t="shared" si="87"/>
        <v>-2.4632562024958311</v>
      </c>
      <c r="U198" s="16">
        <v>0</v>
      </c>
      <c r="V198" s="15">
        <f t="shared" si="88"/>
        <v>2.4632562024958311</v>
      </c>
      <c r="W198" s="15">
        <f t="shared" si="89"/>
        <v>4.9265124049916622</v>
      </c>
      <c r="X198" s="15">
        <f t="shared" si="90"/>
        <v>7.3897686074874933</v>
      </c>
    </row>
    <row r="199" spans="1:24">
      <c r="A199" s="14">
        <f>'b（手動）計算用'!D83</f>
        <v>88</v>
      </c>
      <c r="B199" s="84">
        <f t="shared" si="91"/>
        <v>0</v>
      </c>
      <c r="C199" s="84">
        <f t="shared" si="78"/>
        <v>0</v>
      </c>
      <c r="D199" s="84">
        <f t="shared" si="79"/>
        <v>0</v>
      </c>
      <c r="E199" s="84">
        <f t="shared" si="80"/>
        <v>25.046371952888315</v>
      </c>
      <c r="F199" s="84">
        <f t="shared" si="81"/>
        <v>25.046371952888315</v>
      </c>
      <c r="G199" s="15">
        <f t="shared" si="75"/>
        <v>17.600032615798078</v>
      </c>
      <c r="H199" s="15">
        <f t="shared" si="76"/>
        <v>20.082145728161493</v>
      </c>
      <c r="I199" s="15">
        <f t="shared" si="77"/>
        <v>22.564258840524904</v>
      </c>
      <c r="J199" s="15">
        <f t="shared" si="71"/>
        <v>25.046371952888315</v>
      </c>
      <c r="K199" s="15">
        <f t="shared" si="72"/>
        <v>27.528485065251726</v>
      </c>
      <c r="L199" s="15">
        <f t="shared" si="73"/>
        <v>30.010598177615137</v>
      </c>
      <c r="M199" s="15">
        <f t="shared" si="74"/>
        <v>32.492711289978551</v>
      </c>
      <c r="N199" s="15">
        <f t="shared" si="92"/>
        <v>27.627769589746261</v>
      </c>
      <c r="O199" s="84">
        <f t="shared" si="82"/>
        <v>0</v>
      </c>
      <c r="P199" s="84">
        <f t="shared" si="83"/>
        <v>3.7231696685451174</v>
      </c>
      <c r="Q199" s="84">
        <f t="shared" si="84"/>
        <v>3.7231696685451174</v>
      </c>
      <c r="R199" s="15">
        <f t="shared" si="85"/>
        <v>-7.4463393370902349</v>
      </c>
      <c r="S199" s="15">
        <f t="shared" si="86"/>
        <v>-4.964226224726823</v>
      </c>
      <c r="T199" s="15">
        <f t="shared" si="87"/>
        <v>-2.4821131123634115</v>
      </c>
      <c r="U199" s="16">
        <v>0</v>
      </c>
      <c r="V199" s="15">
        <f t="shared" si="88"/>
        <v>2.4821131123634115</v>
      </c>
      <c r="W199" s="15">
        <f t="shared" si="89"/>
        <v>4.964226224726823</v>
      </c>
      <c r="X199" s="15">
        <f t="shared" si="90"/>
        <v>7.4463393370902349</v>
      </c>
    </row>
    <row r="200" spans="1:24">
      <c r="A200" s="14">
        <f>'b（手動）計算用'!D84</f>
        <v>89</v>
      </c>
      <c r="B200" s="84">
        <f t="shared" si="91"/>
        <v>0</v>
      </c>
      <c r="C200" s="84">
        <f t="shared" si="78"/>
        <v>0</v>
      </c>
      <c r="D200" s="84">
        <f t="shared" si="79"/>
        <v>0</v>
      </c>
      <c r="E200" s="84">
        <f t="shared" si="80"/>
        <v>25.151348171262576</v>
      </c>
      <c r="F200" s="84">
        <f t="shared" si="81"/>
        <v>25.151348171262576</v>
      </c>
      <c r="G200" s="15">
        <f t="shared" si="75"/>
        <v>17.64927122143688</v>
      </c>
      <c r="H200" s="15">
        <f t="shared" si="76"/>
        <v>20.149963538045448</v>
      </c>
      <c r="I200" s="15">
        <f t="shared" si="77"/>
        <v>22.650655854654012</v>
      </c>
      <c r="J200" s="15">
        <f t="shared" si="71"/>
        <v>25.151348171262576</v>
      </c>
      <c r="K200" s="15">
        <f t="shared" si="72"/>
        <v>27.65204048787114</v>
      </c>
      <c r="L200" s="15">
        <f t="shared" si="73"/>
        <v>30.152732804479704</v>
      </c>
      <c r="M200" s="15">
        <f t="shared" si="74"/>
        <v>32.653425121088269</v>
      </c>
      <c r="N200" s="15">
        <f t="shared" si="92"/>
        <v>27.752068180535485</v>
      </c>
      <c r="O200" s="84">
        <f t="shared" si="82"/>
        <v>0</v>
      </c>
      <c r="P200" s="84">
        <f t="shared" si="83"/>
        <v>3.7510384749128476</v>
      </c>
      <c r="Q200" s="84">
        <f t="shared" si="84"/>
        <v>3.7510384749128476</v>
      </c>
      <c r="R200" s="15">
        <f t="shared" si="85"/>
        <v>-7.5020769498256952</v>
      </c>
      <c r="S200" s="15">
        <f t="shared" si="86"/>
        <v>-5.0013846332171301</v>
      </c>
      <c r="T200" s="15">
        <f t="shared" si="87"/>
        <v>-2.5006923166085651</v>
      </c>
      <c r="U200" s="16">
        <v>0</v>
      </c>
      <c r="V200" s="15">
        <f t="shared" si="88"/>
        <v>2.5006923166085651</v>
      </c>
      <c r="W200" s="15">
        <f t="shared" si="89"/>
        <v>5.0013846332171301</v>
      </c>
      <c r="X200" s="15">
        <f t="shared" si="90"/>
        <v>7.5020769498256952</v>
      </c>
    </row>
    <row r="201" spans="1:24">
      <c r="A201" s="14">
        <f>'b（手動）計算用'!D85</f>
        <v>90</v>
      </c>
      <c r="B201" s="84">
        <f t="shared" si="91"/>
        <v>0</v>
      </c>
      <c r="C201" s="84">
        <f t="shared" si="78"/>
        <v>0</v>
      </c>
      <c r="D201" s="84">
        <f t="shared" si="79"/>
        <v>0</v>
      </c>
      <c r="E201" s="84">
        <f t="shared" si="80"/>
        <v>25.254366181830964</v>
      </c>
      <c r="F201" s="84">
        <f t="shared" si="81"/>
        <v>25.254366181830964</v>
      </c>
      <c r="G201" s="15">
        <f t="shared" si="75"/>
        <v>17.697390861589547</v>
      </c>
      <c r="H201" s="15">
        <f t="shared" si="76"/>
        <v>20.216382635003352</v>
      </c>
      <c r="I201" s="15">
        <f t="shared" si="77"/>
        <v>22.735374408417158</v>
      </c>
      <c r="J201" s="15">
        <f t="shared" si="71"/>
        <v>25.254366181830964</v>
      </c>
      <c r="K201" s="15">
        <f t="shared" si="72"/>
        <v>27.773357955244769</v>
      </c>
      <c r="L201" s="15">
        <f t="shared" si="73"/>
        <v>30.292349728658575</v>
      </c>
      <c r="M201" s="15">
        <f t="shared" si="74"/>
        <v>32.811341502072381</v>
      </c>
      <c r="N201" s="15">
        <f t="shared" si="92"/>
        <v>27.87411762618132</v>
      </c>
      <c r="O201" s="84">
        <f t="shared" si="82"/>
        <v>0</v>
      </c>
      <c r="P201" s="84">
        <f t="shared" si="83"/>
        <v>3.7784876601207076</v>
      </c>
      <c r="Q201" s="84">
        <f t="shared" si="84"/>
        <v>3.7784876601207076</v>
      </c>
      <c r="R201" s="15">
        <f t="shared" si="85"/>
        <v>-7.5569753202414152</v>
      </c>
      <c r="S201" s="15">
        <f t="shared" si="86"/>
        <v>-5.0379835468276104</v>
      </c>
      <c r="T201" s="15">
        <f t="shared" si="87"/>
        <v>-2.5189917734138052</v>
      </c>
      <c r="U201" s="16">
        <v>0</v>
      </c>
      <c r="V201" s="15">
        <f t="shared" si="88"/>
        <v>2.5189917734138052</v>
      </c>
      <c r="W201" s="15">
        <f t="shared" si="89"/>
        <v>5.0379835468276104</v>
      </c>
      <c r="X201" s="15">
        <f t="shared" si="90"/>
        <v>7.5569753202414152</v>
      </c>
    </row>
    <row r="202" spans="1:24">
      <c r="A202" s="14">
        <f>'b（手動）計算用'!D86</f>
        <v>91</v>
      </c>
      <c r="B202" s="84">
        <f t="shared" si="91"/>
        <v>0</v>
      </c>
      <c r="C202" s="84">
        <f t="shared" si="78"/>
        <v>0</v>
      </c>
      <c r="D202" s="84">
        <f t="shared" si="79"/>
        <v>0</v>
      </c>
      <c r="E202" s="84">
        <f t="shared" si="80"/>
        <v>25.355462512655457</v>
      </c>
      <c r="F202" s="84">
        <f t="shared" si="81"/>
        <v>25.355462512655457</v>
      </c>
      <c r="G202" s="15">
        <f t="shared" si="75"/>
        <v>17.744433266933221</v>
      </c>
      <c r="H202" s="15">
        <f t="shared" si="76"/>
        <v>20.2814430155073</v>
      </c>
      <c r="I202" s="15">
        <f t="shared" si="77"/>
        <v>22.818452764081378</v>
      </c>
      <c r="J202" s="15">
        <f t="shared" si="71"/>
        <v>25.355462512655457</v>
      </c>
      <c r="K202" s="15">
        <f t="shared" si="72"/>
        <v>27.892472261229535</v>
      </c>
      <c r="L202" s="15">
        <f t="shared" si="73"/>
        <v>30.429482009803614</v>
      </c>
      <c r="M202" s="15">
        <f t="shared" si="74"/>
        <v>32.966491758377693</v>
      </c>
      <c r="N202" s="15">
        <f t="shared" si="92"/>
        <v>27.993952651172499</v>
      </c>
      <c r="O202" s="84">
        <f t="shared" si="82"/>
        <v>0</v>
      </c>
      <c r="P202" s="84">
        <f t="shared" si="83"/>
        <v>3.8055146228611179</v>
      </c>
      <c r="Q202" s="84">
        <f t="shared" si="84"/>
        <v>3.8055146228611179</v>
      </c>
      <c r="R202" s="15">
        <f t="shared" si="85"/>
        <v>-7.6110292457222357</v>
      </c>
      <c r="S202" s="15">
        <f t="shared" si="86"/>
        <v>-5.0740194971481571</v>
      </c>
      <c r="T202" s="15">
        <f t="shared" si="87"/>
        <v>-2.5370097485740786</v>
      </c>
      <c r="U202" s="16">
        <v>0</v>
      </c>
      <c r="V202" s="15">
        <f t="shared" si="88"/>
        <v>2.5370097485740786</v>
      </c>
      <c r="W202" s="15">
        <f t="shared" si="89"/>
        <v>5.0740194971481571</v>
      </c>
      <c r="X202" s="15">
        <f t="shared" si="90"/>
        <v>7.6110292457222357</v>
      </c>
    </row>
    <row r="203" spans="1:24">
      <c r="A203" s="14">
        <f>'b（手動）計算用'!D87</f>
        <v>92</v>
      </c>
      <c r="B203" s="84">
        <f t="shared" si="91"/>
        <v>0</v>
      </c>
      <c r="C203" s="84">
        <f t="shared" si="78"/>
        <v>0</v>
      </c>
      <c r="D203" s="84">
        <f t="shared" si="79"/>
        <v>0</v>
      </c>
      <c r="E203" s="84">
        <f t="shared" si="80"/>
        <v>25.45467301041003</v>
      </c>
      <c r="F203" s="84">
        <f t="shared" si="81"/>
        <v>25.45467301041003</v>
      </c>
      <c r="G203" s="15">
        <f t="shared" si="75"/>
        <v>17.790438583822485</v>
      </c>
      <c r="H203" s="15">
        <f t="shared" si="76"/>
        <v>20.345183392685001</v>
      </c>
      <c r="I203" s="15">
        <f t="shared" si="77"/>
        <v>22.899928201547514</v>
      </c>
      <c r="J203" s="15">
        <f t="shared" si="71"/>
        <v>25.45467301041003</v>
      </c>
      <c r="K203" s="15">
        <f t="shared" si="72"/>
        <v>28.009417819272546</v>
      </c>
      <c r="L203" s="15">
        <f t="shared" si="73"/>
        <v>30.564162628135058</v>
      </c>
      <c r="M203" s="15">
        <f t="shared" si="74"/>
        <v>33.118907436997574</v>
      </c>
      <c r="N203" s="15">
        <f t="shared" si="92"/>
        <v>28.111607611627043</v>
      </c>
      <c r="O203" s="84">
        <f t="shared" si="82"/>
        <v>0</v>
      </c>
      <c r="P203" s="84">
        <f t="shared" si="83"/>
        <v>3.8321172132937722</v>
      </c>
      <c r="Q203" s="84">
        <f t="shared" si="84"/>
        <v>3.8321172132937722</v>
      </c>
      <c r="R203" s="15">
        <f t="shared" si="85"/>
        <v>-7.6642344265875444</v>
      </c>
      <c r="S203" s="15">
        <f t="shared" si="86"/>
        <v>-5.1094896177250293</v>
      </c>
      <c r="T203" s="15">
        <f t="shared" si="87"/>
        <v>-2.5547448088625146</v>
      </c>
      <c r="U203" s="16">
        <v>0</v>
      </c>
      <c r="V203" s="15">
        <f t="shared" si="88"/>
        <v>2.5547448088625146</v>
      </c>
      <c r="W203" s="15">
        <f t="shared" si="89"/>
        <v>5.1094896177250293</v>
      </c>
      <c r="X203" s="15">
        <f t="shared" si="90"/>
        <v>7.6642344265875444</v>
      </c>
    </row>
    <row r="204" spans="1:24">
      <c r="A204" s="14">
        <f>'b（手動）計算用'!D88</f>
        <v>93</v>
      </c>
      <c r="B204" s="84">
        <f t="shared" si="91"/>
        <v>0</v>
      </c>
      <c r="C204" s="84">
        <f t="shared" si="78"/>
        <v>0</v>
      </c>
      <c r="D204" s="84">
        <f t="shared" si="79"/>
        <v>0</v>
      </c>
      <c r="E204" s="84">
        <f t="shared" si="80"/>
        <v>25.552032853091141</v>
      </c>
      <c r="F204" s="84">
        <f t="shared" si="81"/>
        <v>25.552032853091141</v>
      </c>
      <c r="G204" s="15">
        <f t="shared" si="75"/>
        <v>17.835445408302171</v>
      </c>
      <c r="H204" s="15">
        <f t="shared" si="76"/>
        <v>20.407641223231828</v>
      </c>
      <c r="I204" s="15">
        <f t="shared" si="77"/>
        <v>22.979837038161484</v>
      </c>
      <c r="J204" s="15">
        <f t="shared" si="71"/>
        <v>25.552032853091141</v>
      </c>
      <c r="K204" s="15">
        <f t="shared" si="72"/>
        <v>28.124228668020798</v>
      </c>
      <c r="L204" s="15">
        <f t="shared" si="73"/>
        <v>30.696424482950455</v>
      </c>
      <c r="M204" s="15">
        <f t="shared" si="74"/>
        <v>33.268620297880112</v>
      </c>
      <c r="N204" s="15">
        <f t="shared" si="92"/>
        <v>28.227116500617985</v>
      </c>
      <c r="O204" s="84">
        <f t="shared" si="82"/>
        <v>0</v>
      </c>
      <c r="P204" s="84">
        <f t="shared" si="83"/>
        <v>3.8582937223944853</v>
      </c>
      <c r="Q204" s="84">
        <f t="shared" si="84"/>
        <v>3.8582937223944853</v>
      </c>
      <c r="R204" s="15">
        <f t="shared" si="85"/>
        <v>-7.7165874447889706</v>
      </c>
      <c r="S204" s="15">
        <f t="shared" si="86"/>
        <v>-5.1443916298593138</v>
      </c>
      <c r="T204" s="15">
        <f t="shared" si="87"/>
        <v>-2.5721958149296569</v>
      </c>
      <c r="U204" s="16">
        <v>0</v>
      </c>
      <c r="V204" s="15">
        <f t="shared" si="88"/>
        <v>2.5721958149296569</v>
      </c>
      <c r="W204" s="15">
        <f t="shared" si="89"/>
        <v>5.1443916298593138</v>
      </c>
      <c r="X204" s="15">
        <f t="shared" si="90"/>
        <v>7.7165874447889706</v>
      </c>
    </row>
    <row r="205" spans="1:24">
      <c r="A205" s="14">
        <f>'b（手動）計算用'!D89</f>
        <v>94</v>
      </c>
      <c r="B205" s="84">
        <f t="shared" si="91"/>
        <v>0</v>
      </c>
      <c r="C205" s="84">
        <f t="shared" si="78"/>
        <v>0</v>
      </c>
      <c r="D205" s="84">
        <f t="shared" si="79"/>
        <v>0</v>
      </c>
      <c r="E205" s="84">
        <f t="shared" si="80"/>
        <v>25.647576562491121</v>
      </c>
      <c r="F205" s="84">
        <f t="shared" si="81"/>
        <v>25.647576562491121</v>
      </c>
      <c r="G205" s="15">
        <f t="shared" si="75"/>
        <v>17.87949082115329</v>
      </c>
      <c r="H205" s="15">
        <f t="shared" si="76"/>
        <v>20.468852734932568</v>
      </c>
      <c r="I205" s="15">
        <f t="shared" si="77"/>
        <v>23.058214648711846</v>
      </c>
      <c r="J205" s="15">
        <f t="shared" si="71"/>
        <v>25.647576562491121</v>
      </c>
      <c r="K205" s="15">
        <f t="shared" si="72"/>
        <v>28.236938476270396</v>
      </c>
      <c r="L205" s="15">
        <f t="shared" si="73"/>
        <v>30.826300390049674</v>
      </c>
      <c r="M205" s="15">
        <f t="shared" si="74"/>
        <v>33.415662303828952</v>
      </c>
      <c r="N205" s="15">
        <f t="shared" si="92"/>
        <v>28.34051295282157</v>
      </c>
      <c r="O205" s="84">
        <f t="shared" si="82"/>
        <v>0</v>
      </c>
      <c r="P205" s="84">
        <f t="shared" si="83"/>
        <v>3.8840428706689147</v>
      </c>
      <c r="Q205" s="84">
        <f t="shared" si="84"/>
        <v>3.8840428706689147</v>
      </c>
      <c r="R205" s="15">
        <f t="shared" si="85"/>
        <v>-7.7680857413378295</v>
      </c>
      <c r="S205" s="15">
        <f t="shared" si="86"/>
        <v>-5.178723827558553</v>
      </c>
      <c r="T205" s="15">
        <f t="shared" si="87"/>
        <v>-2.5893619137792765</v>
      </c>
      <c r="U205" s="16">
        <v>0</v>
      </c>
      <c r="V205" s="15">
        <f t="shared" si="88"/>
        <v>2.5893619137792765</v>
      </c>
      <c r="W205" s="15">
        <f t="shared" si="89"/>
        <v>5.178723827558553</v>
      </c>
      <c r="X205" s="15">
        <f t="shared" si="90"/>
        <v>7.7680857413378295</v>
      </c>
    </row>
    <row r="206" spans="1:24">
      <c r="A206" s="14">
        <f>'b（手動）計算用'!D90</f>
        <v>95</v>
      </c>
      <c r="B206" s="84">
        <f t="shared" si="91"/>
        <v>0</v>
      </c>
      <c r="C206" s="84">
        <f t="shared" si="78"/>
        <v>0</v>
      </c>
      <c r="D206" s="84">
        <f t="shared" si="79"/>
        <v>0</v>
      </c>
      <c r="E206" s="84">
        <f t="shared" si="80"/>
        <v>25.741338016438899</v>
      </c>
      <c r="F206" s="84">
        <f t="shared" si="81"/>
        <v>25.741338016438899</v>
      </c>
      <c r="G206" s="15">
        <f t="shared" si="75"/>
        <v>17.922610423848024</v>
      </c>
      <c r="H206" s="15">
        <f t="shared" si="76"/>
        <v>20.528852954711649</v>
      </c>
      <c r="I206" s="15">
        <f t="shared" si="77"/>
        <v>23.135095485575274</v>
      </c>
      <c r="J206" s="15">
        <f t="shared" si="71"/>
        <v>25.741338016438899</v>
      </c>
      <c r="K206" s="15">
        <f t="shared" si="72"/>
        <v>28.347580547302524</v>
      </c>
      <c r="L206" s="15">
        <f t="shared" si="73"/>
        <v>30.953823078166149</v>
      </c>
      <c r="M206" s="15">
        <f t="shared" si="74"/>
        <v>33.56006560902977</v>
      </c>
      <c r="N206" s="15">
        <f t="shared" si="92"/>
        <v>28.451830248537068</v>
      </c>
      <c r="O206" s="84">
        <f t="shared" si="82"/>
        <v>0</v>
      </c>
      <c r="P206" s="84">
        <f t="shared" si="83"/>
        <v>3.9093637962954371</v>
      </c>
      <c r="Q206" s="84">
        <f t="shared" si="84"/>
        <v>3.9093637962954371</v>
      </c>
      <c r="R206" s="15">
        <f t="shared" si="85"/>
        <v>-7.8187275925908741</v>
      </c>
      <c r="S206" s="15">
        <f t="shared" si="86"/>
        <v>-5.2124850617272491</v>
      </c>
      <c r="T206" s="15">
        <f t="shared" si="87"/>
        <v>-2.6062425308636246</v>
      </c>
      <c r="U206" s="16">
        <v>0</v>
      </c>
      <c r="V206" s="15">
        <f t="shared" si="88"/>
        <v>2.6062425308636246</v>
      </c>
      <c r="W206" s="15">
        <f t="shared" si="89"/>
        <v>5.2124850617272491</v>
      </c>
      <c r="X206" s="15">
        <f t="shared" si="90"/>
        <v>7.8187275925908741</v>
      </c>
    </row>
    <row r="207" spans="1:24">
      <c r="A207" s="14">
        <f>'b（手動）計算用'!D91</f>
        <v>96</v>
      </c>
      <c r="B207" s="84">
        <f t="shared" si="91"/>
        <v>0</v>
      </c>
      <c r="C207" s="84">
        <f t="shared" si="78"/>
        <v>0</v>
      </c>
      <c r="D207" s="84">
        <f t="shared" si="79"/>
        <v>0</v>
      </c>
      <c r="E207" s="84">
        <f t="shared" si="80"/>
        <v>25.83335046081238</v>
      </c>
      <c r="F207" s="84">
        <f t="shared" si="81"/>
        <v>25.83335046081238</v>
      </c>
      <c r="G207" s="15">
        <f t="shared" si="75"/>
        <v>17.964838375291016</v>
      </c>
      <c r="H207" s="15">
        <f t="shared" si="76"/>
        <v>20.58767573713147</v>
      </c>
      <c r="I207" s="15">
        <f t="shared" si="77"/>
        <v>23.210513098971926</v>
      </c>
      <c r="J207" s="15">
        <f t="shared" si="71"/>
        <v>25.83335046081238</v>
      </c>
      <c r="K207" s="15">
        <f t="shared" si="72"/>
        <v>28.456187822652833</v>
      </c>
      <c r="L207" s="15">
        <f t="shared" si="73"/>
        <v>31.07902518449329</v>
      </c>
      <c r="M207" s="15">
        <f t="shared" si="74"/>
        <v>33.701862546333743</v>
      </c>
      <c r="N207" s="15">
        <f t="shared" si="92"/>
        <v>28.561101317126454</v>
      </c>
      <c r="O207" s="84">
        <f t="shared" si="82"/>
        <v>0</v>
      </c>
      <c r="P207" s="84">
        <f t="shared" si="83"/>
        <v>3.9342560427606816</v>
      </c>
      <c r="Q207" s="84">
        <f t="shared" si="84"/>
        <v>3.9342560427606816</v>
      </c>
      <c r="R207" s="15">
        <f t="shared" si="85"/>
        <v>-7.8685120855213633</v>
      </c>
      <c r="S207" s="15">
        <f t="shared" si="86"/>
        <v>-5.2456747236809091</v>
      </c>
      <c r="T207" s="15">
        <f t="shared" si="87"/>
        <v>-2.6228373618404546</v>
      </c>
      <c r="U207" s="16">
        <v>0</v>
      </c>
      <c r="V207" s="15">
        <f t="shared" si="88"/>
        <v>2.6228373618404546</v>
      </c>
      <c r="W207" s="15">
        <f t="shared" si="89"/>
        <v>5.2456747236809091</v>
      </c>
      <c r="X207" s="15">
        <f t="shared" si="90"/>
        <v>7.8685120855213633</v>
      </c>
    </row>
    <row r="208" spans="1:24">
      <c r="A208" s="14">
        <f>'b（手動）計算用'!D92</f>
        <v>97</v>
      </c>
      <c r="B208" s="84">
        <f t="shared" si="91"/>
        <v>0</v>
      </c>
      <c r="C208" s="84">
        <f t="shared" si="78"/>
        <v>0</v>
      </c>
      <c r="D208" s="84">
        <f t="shared" si="79"/>
        <v>0</v>
      </c>
      <c r="E208" s="84">
        <f t="shared" si="80"/>
        <v>25.923646521326734</v>
      </c>
      <c r="F208" s="84">
        <f t="shared" si="81"/>
        <v>25.923646521326734</v>
      </c>
      <c r="G208" s="15">
        <f t="shared" si="75"/>
        <v>18.006207429226308</v>
      </c>
      <c r="H208" s="15">
        <f t="shared" si="76"/>
        <v>20.645353793259783</v>
      </c>
      <c r="I208" s="15">
        <f t="shared" si="77"/>
        <v>23.284500157293259</v>
      </c>
      <c r="J208" s="15">
        <f t="shared" si="71"/>
        <v>25.923646521326734</v>
      </c>
      <c r="K208" s="15">
        <f t="shared" si="72"/>
        <v>28.56279288536021</v>
      </c>
      <c r="L208" s="15">
        <f t="shared" si="73"/>
        <v>31.201939249393686</v>
      </c>
      <c r="M208" s="15">
        <f t="shared" si="74"/>
        <v>33.841085613427161</v>
      </c>
      <c r="N208" s="15">
        <f t="shared" si="92"/>
        <v>28.668358739921548</v>
      </c>
      <c r="O208" s="84">
        <f t="shared" si="82"/>
        <v>0</v>
      </c>
      <c r="P208" s="84">
        <f t="shared" si="83"/>
        <v>3.9587195460502125</v>
      </c>
      <c r="Q208" s="84">
        <f t="shared" si="84"/>
        <v>3.9587195460502125</v>
      </c>
      <c r="R208" s="15">
        <f t="shared" si="85"/>
        <v>-7.917439092100425</v>
      </c>
      <c r="S208" s="15">
        <f t="shared" si="86"/>
        <v>-5.2782927280669503</v>
      </c>
      <c r="T208" s="15">
        <f t="shared" si="87"/>
        <v>-2.6391463640334751</v>
      </c>
      <c r="U208" s="16">
        <v>0</v>
      </c>
      <c r="V208" s="15">
        <f t="shared" si="88"/>
        <v>2.6391463640334751</v>
      </c>
      <c r="W208" s="15">
        <f t="shared" si="89"/>
        <v>5.2782927280669503</v>
      </c>
      <c r="X208" s="15">
        <f t="shared" si="90"/>
        <v>7.917439092100425</v>
      </c>
    </row>
    <row r="209" spans="1:24">
      <c r="A209" s="14">
        <f>'b（手動）計算用'!D93</f>
        <v>98</v>
      </c>
      <c r="B209" s="84">
        <f t="shared" si="91"/>
        <v>0</v>
      </c>
      <c r="C209" s="84">
        <f t="shared" si="78"/>
        <v>0</v>
      </c>
      <c r="D209" s="84">
        <f t="shared" si="79"/>
        <v>0</v>
      </c>
      <c r="E209" s="84">
        <f t="shared" si="80"/>
        <v>26.012258215102822</v>
      </c>
      <c r="F209" s="84">
        <f t="shared" si="81"/>
        <v>26.012258215102822</v>
      </c>
      <c r="G209" s="15">
        <f t="shared" si="75"/>
        <v>18.0467489721918</v>
      </c>
      <c r="H209" s="15">
        <f t="shared" si="76"/>
        <v>20.701918719828807</v>
      </c>
      <c r="I209" s="15">
        <f t="shared" si="77"/>
        <v>23.357088467465815</v>
      </c>
      <c r="J209" s="15">
        <f t="shared" si="71"/>
        <v>26.012258215102822</v>
      </c>
      <c r="K209" s="15">
        <f t="shared" si="72"/>
        <v>28.667427962739829</v>
      </c>
      <c r="L209" s="15">
        <f t="shared" si="73"/>
        <v>31.322597710376836</v>
      </c>
      <c r="M209" s="15">
        <f t="shared" si="74"/>
        <v>33.977767458013844</v>
      </c>
      <c r="N209" s="15">
        <f t="shared" si="92"/>
        <v>28.773634752645311</v>
      </c>
      <c r="O209" s="84">
        <f t="shared" si="82"/>
        <v>0</v>
      </c>
      <c r="P209" s="84">
        <f t="shared" si="83"/>
        <v>3.982754621455511</v>
      </c>
      <c r="Q209" s="84">
        <f t="shared" si="84"/>
        <v>3.982754621455511</v>
      </c>
      <c r="R209" s="15">
        <f t="shared" si="85"/>
        <v>-7.9655092429110219</v>
      </c>
      <c r="S209" s="15">
        <f t="shared" si="86"/>
        <v>-5.3103394952740146</v>
      </c>
      <c r="T209" s="15">
        <f t="shared" si="87"/>
        <v>-2.6551697476370073</v>
      </c>
      <c r="U209" s="16">
        <v>0</v>
      </c>
      <c r="V209" s="15">
        <f t="shared" si="88"/>
        <v>2.6551697476370073</v>
      </c>
      <c r="W209" s="15">
        <f t="shared" si="89"/>
        <v>5.3103394952740146</v>
      </c>
      <c r="X209" s="15">
        <f t="shared" si="90"/>
        <v>7.9655092429110219</v>
      </c>
    </row>
    <row r="210" spans="1:24">
      <c r="A210" s="14">
        <f>'b（手動）計算用'!D94</f>
        <v>99</v>
      </c>
      <c r="B210" s="84">
        <f t="shared" si="91"/>
        <v>0</v>
      </c>
      <c r="C210" s="84">
        <f t="shared" si="78"/>
        <v>0</v>
      </c>
      <c r="D210" s="84">
        <f t="shared" si="79"/>
        <v>0</v>
      </c>
      <c r="E210" s="84">
        <f t="shared" si="80"/>
        <v>26.099216962019796</v>
      </c>
      <c r="F210" s="84">
        <f t="shared" si="81"/>
        <v>26.099216962019796</v>
      </c>
      <c r="G210" s="15">
        <f t="shared" si="75"/>
        <v>18.086493061906133</v>
      </c>
      <c r="H210" s="15">
        <f t="shared" si="76"/>
        <v>20.757401028610687</v>
      </c>
      <c r="I210" s="15">
        <f t="shared" si="77"/>
        <v>23.428308995315241</v>
      </c>
      <c r="J210" s="15">
        <f t="shared" si="71"/>
        <v>26.099216962019796</v>
      </c>
      <c r="K210" s="15">
        <f t="shared" si="72"/>
        <v>28.77012492872435</v>
      </c>
      <c r="L210" s="15">
        <f t="shared" si="73"/>
        <v>31.441032895428904</v>
      </c>
      <c r="M210" s="15">
        <f t="shared" si="74"/>
        <v>34.111940862133459</v>
      </c>
      <c r="N210" s="15">
        <f t="shared" si="92"/>
        <v>28.876961247392533</v>
      </c>
      <c r="O210" s="84">
        <f t="shared" si="82"/>
        <v>0</v>
      </c>
      <c r="P210" s="84">
        <f t="shared" si="83"/>
        <v>4.0063619500568306</v>
      </c>
      <c r="Q210" s="84">
        <f t="shared" si="84"/>
        <v>4.0063619500568306</v>
      </c>
      <c r="R210" s="15">
        <f t="shared" si="85"/>
        <v>-8.0127239001136612</v>
      </c>
      <c r="S210" s="15">
        <f t="shared" si="86"/>
        <v>-5.3418159334091078</v>
      </c>
      <c r="T210" s="15">
        <f t="shared" si="87"/>
        <v>-2.6709079667045539</v>
      </c>
      <c r="U210" s="16">
        <v>0</v>
      </c>
      <c r="V210" s="15">
        <f t="shared" si="88"/>
        <v>2.6709079667045539</v>
      </c>
      <c r="W210" s="15">
        <f t="shared" si="89"/>
        <v>5.3418159334091078</v>
      </c>
      <c r="X210" s="15">
        <f t="shared" si="90"/>
        <v>8.0127239001136612</v>
      </c>
    </row>
    <row r="211" spans="1:24">
      <c r="A211" s="14">
        <f>'b（手動）計算用'!D95</f>
        <v>100</v>
      </c>
      <c r="B211" s="84">
        <f t="shared" si="91"/>
        <v>0</v>
      </c>
      <c r="C211" s="84">
        <f t="shared" si="78"/>
        <v>0</v>
      </c>
      <c r="D211" s="84">
        <f t="shared" si="79"/>
        <v>0</v>
      </c>
      <c r="E211" s="84">
        <f t="shared" si="80"/>
        <v>26.184553595855927</v>
      </c>
      <c r="F211" s="84">
        <f t="shared" si="81"/>
        <v>26.184553595855927</v>
      </c>
      <c r="G211" s="15">
        <f t="shared" si="75"/>
        <v>18.125468465976546</v>
      </c>
      <c r="H211" s="15">
        <f t="shared" si="76"/>
        <v>20.81183017593634</v>
      </c>
      <c r="I211" s="15">
        <f t="shared" si="77"/>
        <v>23.498191885896134</v>
      </c>
      <c r="J211" s="15">
        <f t="shared" si="71"/>
        <v>26.184553595855927</v>
      </c>
      <c r="K211" s="15">
        <f t="shared" si="72"/>
        <v>28.870915305815721</v>
      </c>
      <c r="L211" s="15">
        <f t="shared" si="73"/>
        <v>31.557277015775515</v>
      </c>
      <c r="M211" s="15">
        <f t="shared" si="74"/>
        <v>34.243638725735309</v>
      </c>
      <c r="N211" s="15">
        <f t="shared" si="92"/>
        <v>28.978369774214112</v>
      </c>
      <c r="O211" s="84">
        <f t="shared" si="82"/>
        <v>0</v>
      </c>
      <c r="P211" s="84">
        <f t="shared" si="83"/>
        <v>4.0295425649396899</v>
      </c>
      <c r="Q211" s="84">
        <f t="shared" si="84"/>
        <v>4.0295425649396899</v>
      </c>
      <c r="R211" s="15">
        <f t="shared" si="85"/>
        <v>-8.0590851298793797</v>
      </c>
      <c r="S211" s="15">
        <f t="shared" si="86"/>
        <v>-5.3727234199195868</v>
      </c>
      <c r="T211" s="15">
        <f t="shared" si="87"/>
        <v>-2.6863617099597934</v>
      </c>
      <c r="U211" s="16">
        <v>0</v>
      </c>
      <c r="V211" s="15">
        <f t="shared" si="88"/>
        <v>2.6863617099597934</v>
      </c>
      <c r="W211" s="15">
        <f t="shared" si="89"/>
        <v>5.3727234199195868</v>
      </c>
      <c r="X211" s="15">
        <f t="shared" si="90"/>
        <v>8.0590851298793797</v>
      </c>
    </row>
    <row r="212" spans="1:24">
      <c r="A212" s="14">
        <f>'b（手動）計算用'!D96</f>
        <v>101</v>
      </c>
      <c r="B212" s="84">
        <f t="shared" si="91"/>
        <v>0</v>
      </c>
      <c r="C212" s="84">
        <f t="shared" si="78"/>
        <v>0</v>
      </c>
      <c r="D212" s="84">
        <f t="shared" si="79"/>
        <v>0</v>
      </c>
      <c r="E212" s="84">
        <f t="shared" si="80"/>
        <v>26.268298375221665</v>
      </c>
      <c r="F212" s="84">
        <f t="shared" si="81"/>
        <v>26.268298375221665</v>
      </c>
      <c r="G212" s="15">
        <f t="shared" si="75"/>
        <v>18.163702700820135</v>
      </c>
      <c r="H212" s="15">
        <f t="shared" si="76"/>
        <v>20.865234592287312</v>
      </c>
      <c r="I212" s="15">
        <f t="shared" si="77"/>
        <v>23.566766483754488</v>
      </c>
      <c r="J212" s="15">
        <f t="shared" si="71"/>
        <v>26.268298375221665</v>
      </c>
      <c r="K212" s="15">
        <f t="shared" si="72"/>
        <v>28.969830266688842</v>
      </c>
      <c r="L212" s="15">
        <f t="shared" si="73"/>
        <v>31.671362158156018</v>
      </c>
      <c r="M212" s="15">
        <f t="shared" si="74"/>
        <v>34.372894049623198</v>
      </c>
      <c r="N212" s="15">
        <f t="shared" si="92"/>
        <v>29.07789154234753</v>
      </c>
      <c r="O212" s="84">
        <f t="shared" si="82"/>
        <v>0</v>
      </c>
      <c r="P212" s="84">
        <f t="shared" si="83"/>
        <v>4.052297837200765</v>
      </c>
      <c r="Q212" s="84">
        <f t="shared" si="84"/>
        <v>4.052297837200765</v>
      </c>
      <c r="R212" s="15">
        <f t="shared" si="85"/>
        <v>-8.1045956744015299</v>
      </c>
      <c r="S212" s="15">
        <f t="shared" si="86"/>
        <v>-5.4030637829343533</v>
      </c>
      <c r="T212" s="15">
        <f t="shared" si="87"/>
        <v>-2.7015318914671766</v>
      </c>
      <c r="U212" s="16">
        <v>0</v>
      </c>
      <c r="V212" s="15">
        <f t="shared" si="88"/>
        <v>2.7015318914671766</v>
      </c>
      <c r="W212" s="15">
        <f t="shared" si="89"/>
        <v>5.4030637829343533</v>
      </c>
      <c r="X212" s="15">
        <f t="shared" si="90"/>
        <v>8.1045956744015299</v>
      </c>
    </row>
    <row r="213" spans="1:24">
      <c r="A213" s="14">
        <f>'b（手動）計算用'!D97</f>
        <v>102</v>
      </c>
      <c r="B213" s="84">
        <f t="shared" si="91"/>
        <v>0</v>
      </c>
      <c r="C213" s="84">
        <f t="shared" si="78"/>
        <v>0</v>
      </c>
      <c r="D213" s="84">
        <f t="shared" si="79"/>
        <v>0</v>
      </c>
      <c r="E213" s="84">
        <f t="shared" si="80"/>
        <v>26.350480994288674</v>
      </c>
      <c r="F213" s="84">
        <f t="shared" si="81"/>
        <v>26.350480994288674</v>
      </c>
      <c r="G213" s="15">
        <f t="shared" si="75"/>
        <v>18.201222070695177</v>
      </c>
      <c r="H213" s="15">
        <f t="shared" si="76"/>
        <v>20.917641711893008</v>
      </c>
      <c r="I213" s="15">
        <f t="shared" si="77"/>
        <v>23.634061353090843</v>
      </c>
      <c r="J213" s="15">
        <f t="shared" si="71"/>
        <v>26.350480994288674</v>
      </c>
      <c r="K213" s="15">
        <f t="shared" si="72"/>
        <v>29.066900635486505</v>
      </c>
      <c r="L213" s="15">
        <f t="shared" si="73"/>
        <v>31.783320276684339</v>
      </c>
      <c r="M213" s="15">
        <f t="shared" si="74"/>
        <v>34.499739917882167</v>
      </c>
      <c r="N213" s="15">
        <f t="shared" si="92"/>
        <v>29.175557421134421</v>
      </c>
      <c r="O213" s="84">
        <f t="shared" si="82"/>
        <v>0</v>
      </c>
      <c r="P213" s="84">
        <f t="shared" si="83"/>
        <v>4.0746294617967482</v>
      </c>
      <c r="Q213" s="84">
        <f t="shared" si="84"/>
        <v>4.0746294617967482</v>
      </c>
      <c r="R213" s="15">
        <f t="shared" si="85"/>
        <v>-8.1492589235934965</v>
      </c>
      <c r="S213" s="15">
        <f t="shared" si="86"/>
        <v>-5.4328392823956646</v>
      </c>
      <c r="T213" s="15">
        <f t="shared" si="87"/>
        <v>-2.7164196411978323</v>
      </c>
      <c r="U213" s="16">
        <v>0</v>
      </c>
      <c r="V213" s="15">
        <f t="shared" si="88"/>
        <v>2.7164196411978323</v>
      </c>
      <c r="W213" s="15">
        <f t="shared" si="89"/>
        <v>5.4328392823956646</v>
      </c>
      <c r="X213" s="15">
        <f t="shared" si="90"/>
        <v>8.1492589235934965</v>
      </c>
    </row>
    <row r="214" spans="1:24">
      <c r="A214" s="14">
        <f>'b（手動）計算用'!D98</f>
        <v>103</v>
      </c>
      <c r="B214" s="84">
        <f t="shared" si="91"/>
        <v>0</v>
      </c>
      <c r="C214" s="84">
        <f t="shared" si="78"/>
        <v>0</v>
      </c>
      <c r="D214" s="84">
        <f t="shared" si="79"/>
        <v>0</v>
      </c>
      <c r="E214" s="84">
        <f t="shared" si="80"/>
        <v>26.431130593318795</v>
      </c>
      <c r="F214" s="84">
        <f t="shared" si="81"/>
        <v>26.431130593318795</v>
      </c>
      <c r="G214" s="15">
        <f t="shared" si="75"/>
        <v>18.238051706743931</v>
      </c>
      <c r="H214" s="15">
        <f t="shared" si="76"/>
        <v>20.969078002268883</v>
      </c>
      <c r="I214" s="15">
        <f t="shared" si="77"/>
        <v>23.700104297793839</v>
      </c>
      <c r="J214" s="15">
        <f t="shared" si="71"/>
        <v>26.431130593318795</v>
      </c>
      <c r="K214" s="15">
        <f t="shared" si="72"/>
        <v>29.16215688884375</v>
      </c>
      <c r="L214" s="15">
        <f t="shared" si="73"/>
        <v>31.893183184368706</v>
      </c>
      <c r="M214" s="15">
        <f t="shared" si="74"/>
        <v>34.624209479893658</v>
      </c>
      <c r="N214" s="15">
        <f t="shared" si="92"/>
        <v>29.271397940664748</v>
      </c>
      <c r="O214" s="84">
        <f t="shared" si="82"/>
        <v>0</v>
      </c>
      <c r="P214" s="84">
        <f t="shared" si="83"/>
        <v>4.0965394432874325</v>
      </c>
      <c r="Q214" s="84">
        <f t="shared" si="84"/>
        <v>4.0965394432874325</v>
      </c>
      <c r="R214" s="15">
        <f t="shared" si="85"/>
        <v>-8.1930788865748649</v>
      </c>
      <c r="S214" s="15">
        <f t="shared" si="86"/>
        <v>-5.4620525910499103</v>
      </c>
      <c r="T214" s="15">
        <f t="shared" si="87"/>
        <v>-2.7310262955249551</v>
      </c>
      <c r="U214" s="16">
        <v>0</v>
      </c>
      <c r="V214" s="15">
        <f t="shared" si="88"/>
        <v>2.7310262955249551</v>
      </c>
      <c r="W214" s="15">
        <f t="shared" si="89"/>
        <v>5.4620525910499103</v>
      </c>
      <c r="X214" s="15">
        <f t="shared" si="90"/>
        <v>8.1930788865748649</v>
      </c>
    </row>
    <row r="215" spans="1:24">
      <c r="A215" s="14">
        <f>'b（手動）計算用'!D99</f>
        <v>104</v>
      </c>
      <c r="B215" s="84">
        <f t="shared" si="91"/>
        <v>0</v>
      </c>
      <c r="C215" s="84">
        <f t="shared" si="78"/>
        <v>0</v>
      </c>
      <c r="D215" s="84">
        <f t="shared" si="79"/>
        <v>0</v>
      </c>
      <c r="E215" s="84">
        <f t="shared" si="80"/>
        <v>26.510275768996593</v>
      </c>
      <c r="F215" s="84">
        <f t="shared" si="81"/>
        <v>26.510275768996593</v>
      </c>
      <c r="G215" s="15">
        <f t="shared" si="75"/>
        <v>18.274215605953025</v>
      </c>
      <c r="H215" s="15">
        <f t="shared" si="76"/>
        <v>21.019568993634213</v>
      </c>
      <c r="I215" s="15">
        <f t="shared" si="77"/>
        <v>23.764922381315404</v>
      </c>
      <c r="J215" s="15">
        <f t="shared" si="71"/>
        <v>26.510275768996593</v>
      </c>
      <c r="K215" s="15">
        <f t="shared" si="72"/>
        <v>29.255629156677781</v>
      </c>
      <c r="L215" s="15">
        <f t="shared" si="73"/>
        <v>32.000982544358969</v>
      </c>
      <c r="M215" s="15">
        <f t="shared" si="74"/>
        <v>34.746335932040161</v>
      </c>
      <c r="N215" s="15">
        <f t="shared" si="92"/>
        <v>29.365443292185031</v>
      </c>
      <c r="O215" s="84">
        <f t="shared" si="82"/>
        <v>0</v>
      </c>
      <c r="P215" s="84">
        <f t="shared" si="83"/>
        <v>4.1180300815217841</v>
      </c>
      <c r="Q215" s="84">
        <f t="shared" si="84"/>
        <v>4.1180300815217841</v>
      </c>
      <c r="R215" s="15">
        <f t="shared" si="85"/>
        <v>-8.2360601630435681</v>
      </c>
      <c r="S215" s="15">
        <f t="shared" si="86"/>
        <v>-5.4907067753623791</v>
      </c>
      <c r="T215" s="15">
        <f t="shared" si="87"/>
        <v>-2.7453533876811895</v>
      </c>
      <c r="U215" s="16">
        <v>0</v>
      </c>
      <c r="V215" s="15">
        <f t="shared" si="88"/>
        <v>2.7453533876811895</v>
      </c>
      <c r="W215" s="15">
        <f t="shared" si="89"/>
        <v>5.4907067753623791</v>
      </c>
      <c r="X215" s="15">
        <f t="shared" si="90"/>
        <v>8.2360601630435681</v>
      </c>
    </row>
    <row r="216" spans="1:24">
      <c r="A216" s="14">
        <f>'b（手動）計算用'!D100</f>
        <v>105</v>
      </c>
      <c r="B216" s="84">
        <f t="shared" si="91"/>
        <v>0</v>
      </c>
      <c r="C216" s="84">
        <f t="shared" si="78"/>
        <v>0</v>
      </c>
      <c r="D216" s="84">
        <f t="shared" si="79"/>
        <v>0</v>
      </c>
      <c r="E216" s="84">
        <f t="shared" si="80"/>
        <v>26.587944584569126</v>
      </c>
      <c r="F216" s="84">
        <f t="shared" si="81"/>
        <v>26.587944584569126</v>
      </c>
      <c r="G216" s="15">
        <f t="shared" si="75"/>
        <v>18.309736669942545</v>
      </c>
      <c r="H216" s="15">
        <f t="shared" si="76"/>
        <v>21.069139308151403</v>
      </c>
      <c r="I216" s="15">
        <f t="shared" si="77"/>
        <v>23.828541946360264</v>
      </c>
      <c r="J216" s="15">
        <f t="shared" si="71"/>
        <v>26.587944584569126</v>
      </c>
      <c r="K216" s="15">
        <f t="shared" si="72"/>
        <v>29.347347222777987</v>
      </c>
      <c r="L216" s="15">
        <f t="shared" si="73"/>
        <v>32.106749860986845</v>
      </c>
      <c r="M216" s="15">
        <f t="shared" si="74"/>
        <v>34.866152499195707</v>
      </c>
      <c r="N216" s="15">
        <f t="shared" si="92"/>
        <v>29.45772332830634</v>
      </c>
      <c r="O216" s="84">
        <f t="shared" si="82"/>
        <v>0</v>
      </c>
      <c r="P216" s="84">
        <f t="shared" si="83"/>
        <v>4.1391039573132913</v>
      </c>
      <c r="Q216" s="84">
        <f t="shared" si="84"/>
        <v>4.1391039573132913</v>
      </c>
      <c r="R216" s="15">
        <f t="shared" si="85"/>
        <v>-8.2782079146265826</v>
      </c>
      <c r="S216" s="15">
        <f t="shared" si="86"/>
        <v>-5.518805276417722</v>
      </c>
      <c r="T216" s="15">
        <f t="shared" si="87"/>
        <v>-2.759402638208861</v>
      </c>
      <c r="U216" s="16">
        <v>0</v>
      </c>
      <c r="V216" s="15">
        <f t="shared" si="88"/>
        <v>2.759402638208861</v>
      </c>
      <c r="W216" s="15">
        <f t="shared" si="89"/>
        <v>5.518805276417722</v>
      </c>
      <c r="X216" s="15">
        <f t="shared" si="90"/>
        <v>8.2782079146265826</v>
      </c>
    </row>
    <row r="217" spans="1:24">
      <c r="A217" s="14">
        <f>'b（手動）計算用'!D101</f>
        <v>106</v>
      </c>
      <c r="B217" s="84">
        <f t="shared" si="91"/>
        <v>0</v>
      </c>
      <c r="C217" s="84">
        <f t="shared" si="78"/>
        <v>0</v>
      </c>
      <c r="D217" s="84">
        <f t="shared" si="79"/>
        <v>0</v>
      </c>
      <c r="E217" s="84">
        <f t="shared" si="80"/>
        <v>26.664164579796608</v>
      </c>
      <c r="F217" s="84">
        <f t="shared" si="81"/>
        <v>26.664164579796608</v>
      </c>
      <c r="G217" s="15">
        <f t="shared" si="75"/>
        <v>18.344636743500281</v>
      </c>
      <c r="H217" s="15">
        <f t="shared" si="76"/>
        <v>21.117812688932389</v>
      </c>
      <c r="I217" s="15">
        <f t="shared" si="77"/>
        <v>23.890988634364501</v>
      </c>
      <c r="J217" s="15">
        <f t="shared" si="71"/>
        <v>26.664164579796608</v>
      </c>
      <c r="K217" s="15">
        <f t="shared" si="72"/>
        <v>29.437340525228716</v>
      </c>
      <c r="L217" s="15">
        <f t="shared" si="73"/>
        <v>32.210516470660828</v>
      </c>
      <c r="M217" s="15">
        <f t="shared" si="74"/>
        <v>34.983692416092936</v>
      </c>
      <c r="N217" s="15">
        <f t="shared" si="92"/>
        <v>29.548267563046004</v>
      </c>
      <c r="O217" s="84">
        <f t="shared" si="82"/>
        <v>0</v>
      </c>
      <c r="P217" s="84">
        <f t="shared" si="83"/>
        <v>4.1597639181481636</v>
      </c>
      <c r="Q217" s="84">
        <f t="shared" si="84"/>
        <v>4.1597639181481636</v>
      </c>
      <c r="R217" s="15">
        <f t="shared" si="85"/>
        <v>-8.3195278362963272</v>
      </c>
      <c r="S217" s="15">
        <f t="shared" si="86"/>
        <v>-5.5463518908642184</v>
      </c>
      <c r="T217" s="15">
        <f t="shared" si="87"/>
        <v>-2.7731759454321092</v>
      </c>
      <c r="U217" s="16">
        <v>0</v>
      </c>
      <c r="V217" s="15">
        <f t="shared" si="88"/>
        <v>2.7731759454321092</v>
      </c>
      <c r="W217" s="15">
        <f t="shared" si="89"/>
        <v>5.5463518908642184</v>
      </c>
      <c r="X217" s="15">
        <f t="shared" si="90"/>
        <v>8.3195278362963272</v>
      </c>
    </row>
    <row r="218" spans="1:24">
      <c r="A218" s="14">
        <f>'b（手動）計算用'!D102</f>
        <v>107</v>
      </c>
      <c r="B218" s="84">
        <f t="shared" si="91"/>
        <v>0</v>
      </c>
      <c r="C218" s="84">
        <f t="shared" si="78"/>
        <v>0</v>
      </c>
      <c r="D218" s="84">
        <f t="shared" si="79"/>
        <v>0</v>
      </c>
      <c r="E218" s="84">
        <f t="shared" si="80"/>
        <v>26.73896278071744</v>
      </c>
      <c r="F218" s="84">
        <f t="shared" si="81"/>
        <v>26.73896278071744</v>
      </c>
      <c r="G218" s="15">
        <f t="shared" si="75"/>
        <v>18.378936652782748</v>
      </c>
      <c r="H218" s="15">
        <f t="shared" si="76"/>
        <v>21.165612028760979</v>
      </c>
      <c r="I218" s="15">
        <f t="shared" si="77"/>
        <v>23.952287404739209</v>
      </c>
      <c r="J218" s="15">
        <f t="shared" si="71"/>
        <v>26.73896278071744</v>
      </c>
      <c r="K218" s="15">
        <f t="shared" si="72"/>
        <v>29.52563815669567</v>
      </c>
      <c r="L218" s="15">
        <f t="shared" si="73"/>
        <v>32.312313532673897</v>
      </c>
      <c r="M218" s="15">
        <f t="shared" si="74"/>
        <v>35.098988908652132</v>
      </c>
      <c r="N218" s="15">
        <f t="shared" si="92"/>
        <v>29.637105171734799</v>
      </c>
      <c r="O218" s="84">
        <f t="shared" si="82"/>
        <v>0</v>
      </c>
      <c r="P218" s="84">
        <f t="shared" si="83"/>
        <v>4.180013063967345</v>
      </c>
      <c r="Q218" s="84">
        <f t="shared" si="84"/>
        <v>4.180013063967345</v>
      </c>
      <c r="R218" s="15">
        <f t="shared" si="85"/>
        <v>-8.3600261279346899</v>
      </c>
      <c r="S218" s="15">
        <f t="shared" si="86"/>
        <v>-5.5733507519564602</v>
      </c>
      <c r="T218" s="15">
        <f t="shared" si="87"/>
        <v>-2.7866753759782301</v>
      </c>
      <c r="U218" s="16">
        <v>0</v>
      </c>
      <c r="V218" s="15">
        <f t="shared" si="88"/>
        <v>2.7866753759782301</v>
      </c>
      <c r="W218" s="15">
        <f t="shared" si="89"/>
        <v>5.5733507519564602</v>
      </c>
      <c r="X218" s="15">
        <f t="shared" si="90"/>
        <v>8.3600261279346899</v>
      </c>
    </row>
    <row r="219" spans="1:24">
      <c r="A219" s="14">
        <f>'b（手動）計算用'!D103</f>
        <v>108</v>
      </c>
      <c r="B219" s="84">
        <f t="shared" si="91"/>
        <v>0</v>
      </c>
      <c r="C219" s="84">
        <f t="shared" si="78"/>
        <v>0</v>
      </c>
      <c r="D219" s="84">
        <f t="shared" si="79"/>
        <v>0</v>
      </c>
      <c r="E219" s="84">
        <f t="shared" si="80"/>
        <v>26.812365709231091</v>
      </c>
      <c r="F219" s="84">
        <f t="shared" si="81"/>
        <v>26.812365709231091</v>
      </c>
      <c r="G219" s="15">
        <f t="shared" si="75"/>
        <v>18.412656243109947</v>
      </c>
      <c r="H219" s="15">
        <f t="shared" si="76"/>
        <v>21.212559398483663</v>
      </c>
      <c r="I219" s="15">
        <f t="shared" si="77"/>
        <v>24.012462553857375</v>
      </c>
      <c r="J219" s="15">
        <f t="shared" si="71"/>
        <v>26.812365709231091</v>
      </c>
      <c r="K219" s="15">
        <f t="shared" si="72"/>
        <v>29.612268864604808</v>
      </c>
      <c r="L219" s="15">
        <f t="shared" si="73"/>
        <v>32.41217201997852</v>
      </c>
      <c r="M219" s="15">
        <f t="shared" si="74"/>
        <v>35.21207517535224</v>
      </c>
      <c r="N219" s="15">
        <f t="shared" si="92"/>
        <v>29.724264990819755</v>
      </c>
      <c r="O219" s="84">
        <f t="shared" si="82"/>
        <v>0</v>
      </c>
      <c r="P219" s="84">
        <f t="shared" si="83"/>
        <v>4.1998547330605724</v>
      </c>
      <c r="Q219" s="84">
        <f t="shared" si="84"/>
        <v>4.1998547330605724</v>
      </c>
      <c r="R219" s="15">
        <f t="shared" si="85"/>
        <v>-8.3997094661211449</v>
      </c>
      <c r="S219" s="15">
        <f t="shared" si="86"/>
        <v>-5.5998063107474296</v>
      </c>
      <c r="T219" s="15">
        <f t="shared" si="87"/>
        <v>-2.7999031553737148</v>
      </c>
      <c r="U219" s="16">
        <v>0</v>
      </c>
      <c r="V219" s="15">
        <f t="shared" si="88"/>
        <v>2.7999031553737148</v>
      </c>
      <c r="W219" s="15">
        <f t="shared" si="89"/>
        <v>5.5998063107474296</v>
      </c>
      <c r="X219" s="15">
        <f t="shared" si="90"/>
        <v>8.3997094661211449</v>
      </c>
    </row>
    <row r="220" spans="1:24">
      <c r="A220" s="14">
        <f>'b（手動）計算用'!D104</f>
        <v>109</v>
      </c>
      <c r="B220" s="84">
        <f t="shared" si="91"/>
        <v>0</v>
      </c>
      <c r="C220" s="84">
        <f t="shared" si="78"/>
        <v>0</v>
      </c>
      <c r="D220" s="84">
        <f t="shared" si="79"/>
        <v>0</v>
      </c>
      <c r="E220" s="84">
        <f t="shared" si="80"/>
        <v>26.8843993925022</v>
      </c>
      <c r="F220" s="84">
        <f t="shared" si="81"/>
        <v>26.8843993925022</v>
      </c>
      <c r="G220" s="15">
        <f t="shared" si="75"/>
        <v>18.445814416286229</v>
      </c>
      <c r="H220" s="15">
        <f t="shared" si="76"/>
        <v>21.258676075024887</v>
      </c>
      <c r="I220" s="15">
        <f t="shared" si="77"/>
        <v>24.071537733763542</v>
      </c>
      <c r="J220" s="15">
        <f t="shared" si="71"/>
        <v>26.8843993925022</v>
      </c>
      <c r="K220" s="15">
        <f t="shared" si="72"/>
        <v>29.697261051240858</v>
      </c>
      <c r="L220" s="15">
        <f t="shared" si="73"/>
        <v>32.510122709979512</v>
      </c>
      <c r="M220" s="15">
        <f t="shared" si="74"/>
        <v>35.322984368718167</v>
      </c>
      <c r="N220" s="15">
        <f t="shared" si="92"/>
        <v>29.809775517590403</v>
      </c>
      <c r="O220" s="84">
        <f t="shared" si="82"/>
        <v>0</v>
      </c>
      <c r="P220" s="84">
        <f t="shared" si="83"/>
        <v>4.2192924881079854</v>
      </c>
      <c r="Q220" s="84">
        <f t="shared" si="84"/>
        <v>4.2192924881079854</v>
      </c>
      <c r="R220" s="15">
        <f t="shared" si="85"/>
        <v>-8.4385849762159708</v>
      </c>
      <c r="S220" s="15">
        <f t="shared" si="86"/>
        <v>-5.6257233174773136</v>
      </c>
      <c r="T220" s="15">
        <f t="shared" si="87"/>
        <v>-2.8128616587386568</v>
      </c>
      <c r="U220" s="16">
        <v>0</v>
      </c>
      <c r="V220" s="15">
        <f t="shared" si="88"/>
        <v>2.8128616587386568</v>
      </c>
      <c r="W220" s="15">
        <f t="shared" si="89"/>
        <v>5.6257233174773136</v>
      </c>
      <c r="X220" s="15">
        <f t="shared" si="90"/>
        <v>8.4385849762159708</v>
      </c>
    </row>
    <row r="221" spans="1:24">
      <c r="A221" s="14">
        <f>'b（手動）計算用'!D105</f>
        <v>110</v>
      </c>
      <c r="B221" s="84">
        <f t="shared" si="91"/>
        <v>0</v>
      </c>
      <c r="C221" s="84">
        <f t="shared" si="78"/>
        <v>0</v>
      </c>
      <c r="D221" s="84">
        <f t="shared" si="79"/>
        <v>0</v>
      </c>
      <c r="E221" s="84">
        <f t="shared" si="80"/>
        <v>26.955089372189278</v>
      </c>
      <c r="F221" s="84">
        <f t="shared" si="81"/>
        <v>26.955089372189278</v>
      </c>
      <c r="G221" s="15">
        <f t="shared" si="75"/>
        <v>18.478429167385105</v>
      </c>
      <c r="H221" s="15">
        <f t="shared" si="76"/>
        <v>21.303982568986495</v>
      </c>
      <c r="I221" s="15">
        <f t="shared" si="77"/>
        <v>24.129535970587888</v>
      </c>
      <c r="J221" s="15">
        <f t="shared" si="71"/>
        <v>26.955089372189278</v>
      </c>
      <c r="K221" s="15">
        <f t="shared" si="72"/>
        <v>29.780642773790667</v>
      </c>
      <c r="L221" s="15">
        <f t="shared" si="73"/>
        <v>32.606196175392057</v>
      </c>
      <c r="M221" s="15">
        <f t="shared" si="74"/>
        <v>35.431749576993454</v>
      </c>
      <c r="N221" s="15">
        <f t="shared" si="92"/>
        <v>29.893664909854724</v>
      </c>
      <c r="O221" s="84">
        <f t="shared" si="82"/>
        <v>0</v>
      </c>
      <c r="P221" s="84">
        <f t="shared" si="83"/>
        <v>4.2383301024020863</v>
      </c>
      <c r="Q221" s="84">
        <f t="shared" si="84"/>
        <v>4.2383301024020863</v>
      </c>
      <c r="R221" s="15">
        <f t="shared" si="85"/>
        <v>-8.4766602048041726</v>
      </c>
      <c r="S221" s="15">
        <f t="shared" si="86"/>
        <v>-5.651106803202782</v>
      </c>
      <c r="T221" s="15">
        <f t="shared" si="87"/>
        <v>-2.825553401601391</v>
      </c>
      <c r="U221" s="16">
        <v>0</v>
      </c>
      <c r="V221" s="15">
        <f t="shared" si="88"/>
        <v>2.825553401601391</v>
      </c>
      <c r="W221" s="15">
        <f t="shared" si="89"/>
        <v>5.651106803202782</v>
      </c>
      <c r="X221" s="15">
        <f t="shared" si="90"/>
        <v>8.4766602048041726</v>
      </c>
    </row>
    <row r="222" spans="1:24">
      <c r="A222" s="14">
        <f>'b（手動）計算用'!D106</f>
        <v>111</v>
      </c>
      <c r="B222" s="84">
        <f t="shared" si="91"/>
        <v>0</v>
      </c>
      <c r="C222" s="84">
        <f t="shared" si="78"/>
        <v>0</v>
      </c>
      <c r="D222" s="84">
        <f t="shared" si="79"/>
        <v>0</v>
      </c>
      <c r="E222" s="84">
        <f t="shared" si="80"/>
        <v>27.024460713501263</v>
      </c>
      <c r="F222" s="84">
        <f t="shared" si="81"/>
        <v>27.024460713501263</v>
      </c>
      <c r="G222" s="15">
        <f t="shared" si="75"/>
        <v>18.510517620940952</v>
      </c>
      <c r="H222" s="15">
        <f t="shared" si="76"/>
        <v>21.34849865179439</v>
      </c>
      <c r="I222" s="15">
        <f t="shared" si="77"/>
        <v>24.186479682647828</v>
      </c>
      <c r="J222" s="15">
        <f t="shared" si="71"/>
        <v>27.024460713501263</v>
      </c>
      <c r="K222" s="15">
        <f t="shared" si="72"/>
        <v>29.862441744354697</v>
      </c>
      <c r="L222" s="15">
        <f t="shared" si="73"/>
        <v>32.700422775208139</v>
      </c>
      <c r="M222" s="15">
        <f t="shared" si="74"/>
        <v>35.538403806061574</v>
      </c>
      <c r="N222" s="15">
        <f t="shared" si="92"/>
        <v>29.975960985588838</v>
      </c>
      <c r="O222" s="84">
        <f t="shared" si="82"/>
        <v>0</v>
      </c>
      <c r="P222" s="84">
        <f t="shared" si="83"/>
        <v>4.2569715462801545</v>
      </c>
      <c r="Q222" s="84">
        <f t="shared" si="84"/>
        <v>4.2569715462801545</v>
      </c>
      <c r="R222" s="15">
        <f t="shared" si="85"/>
        <v>-8.513943092560309</v>
      </c>
      <c r="S222" s="15">
        <f t="shared" si="86"/>
        <v>-5.6759620617068727</v>
      </c>
      <c r="T222" s="15">
        <f t="shared" si="87"/>
        <v>-2.8379810308534363</v>
      </c>
      <c r="U222" s="16">
        <v>0</v>
      </c>
      <c r="V222" s="15">
        <f t="shared" si="88"/>
        <v>2.8379810308534363</v>
      </c>
      <c r="W222" s="15">
        <f t="shared" si="89"/>
        <v>5.6759620617068727</v>
      </c>
      <c r="X222" s="15">
        <f t="shared" si="90"/>
        <v>8.513943092560309</v>
      </c>
    </row>
    <row r="223" spans="1:24">
      <c r="A223" s="14">
        <f>'b（手動）計算用'!D107</f>
        <v>112</v>
      </c>
      <c r="B223" s="84">
        <f t="shared" si="91"/>
        <v>0</v>
      </c>
      <c r="C223" s="84">
        <f t="shared" si="78"/>
        <v>0</v>
      </c>
      <c r="D223" s="84">
        <f t="shared" si="79"/>
        <v>0</v>
      </c>
      <c r="E223" s="84">
        <f t="shared" si="80"/>
        <v>27.092538014085125</v>
      </c>
      <c r="F223" s="84">
        <f t="shared" si="81"/>
        <v>27.092538014085125</v>
      </c>
      <c r="G223" s="15">
        <f t="shared" si="75"/>
        <v>18.542096066496015</v>
      </c>
      <c r="H223" s="15">
        <f t="shared" si="76"/>
        <v>21.392243382359052</v>
      </c>
      <c r="I223" s="15">
        <f t="shared" si="77"/>
        <v>24.242390698222088</v>
      </c>
      <c r="J223" s="15">
        <f t="shared" si="71"/>
        <v>27.092538014085125</v>
      </c>
      <c r="K223" s="15">
        <f t="shared" si="72"/>
        <v>29.942685329948162</v>
      </c>
      <c r="L223" s="15">
        <f t="shared" si="73"/>
        <v>32.792832645811202</v>
      </c>
      <c r="M223" s="15">
        <f t="shared" si="74"/>
        <v>35.642979961674236</v>
      </c>
      <c r="N223" s="15">
        <f t="shared" si="92"/>
        <v>30.056691222582685</v>
      </c>
      <c r="O223" s="84">
        <f t="shared" si="82"/>
        <v>0</v>
      </c>
      <c r="P223" s="84">
        <f t="shared" si="83"/>
        <v>4.2752209737945561</v>
      </c>
      <c r="Q223" s="84">
        <f t="shared" si="84"/>
        <v>4.2752209737945561</v>
      </c>
      <c r="R223" s="15">
        <f t="shared" si="85"/>
        <v>-8.5504419475891122</v>
      </c>
      <c r="S223" s="15">
        <f t="shared" si="86"/>
        <v>-5.7002946317260745</v>
      </c>
      <c r="T223" s="15">
        <f t="shared" si="87"/>
        <v>-2.8501473158630373</v>
      </c>
      <c r="U223" s="16">
        <v>0</v>
      </c>
      <c r="V223" s="15">
        <f t="shared" si="88"/>
        <v>2.8501473158630373</v>
      </c>
      <c r="W223" s="15">
        <f t="shared" si="89"/>
        <v>5.7002946317260745</v>
      </c>
      <c r="X223" s="15">
        <f t="shared" si="90"/>
        <v>8.5504419475891122</v>
      </c>
    </row>
    <row r="224" spans="1:24">
      <c r="A224" s="14">
        <f>'b（手動）計算用'!D108</f>
        <v>113</v>
      </c>
      <c r="B224" s="84">
        <f t="shared" si="91"/>
        <v>0</v>
      </c>
      <c r="C224" s="84">
        <f t="shared" si="78"/>
        <v>0</v>
      </c>
      <c r="D224" s="84">
        <f t="shared" si="79"/>
        <v>0</v>
      </c>
      <c r="E224" s="84">
        <f t="shared" si="80"/>
        <v>27.159345412747673</v>
      </c>
      <c r="F224" s="84">
        <f t="shared" si="81"/>
        <v>27.159345412747673</v>
      </c>
      <c r="G224" s="15">
        <f t="shared" si="75"/>
        <v>18.573179993456066</v>
      </c>
      <c r="H224" s="15">
        <f t="shared" si="76"/>
        <v>21.435235133219933</v>
      </c>
      <c r="I224" s="15">
        <f t="shared" si="77"/>
        <v>24.297290272983801</v>
      </c>
      <c r="J224" s="15">
        <f t="shared" si="71"/>
        <v>27.159345412747673</v>
      </c>
      <c r="K224" s="15">
        <f t="shared" si="72"/>
        <v>30.021400552511544</v>
      </c>
      <c r="L224" s="15">
        <f t="shared" si="73"/>
        <v>32.883455692275412</v>
      </c>
      <c r="M224" s="15">
        <f t="shared" si="74"/>
        <v>35.74551083203928</v>
      </c>
      <c r="N224" s="15">
        <f t="shared" si="92"/>
        <v>30.135882758102099</v>
      </c>
      <c r="O224" s="84">
        <f t="shared" si="82"/>
        <v>0</v>
      </c>
      <c r="P224" s="84">
        <f t="shared" si="83"/>
        <v>4.2930827096458044</v>
      </c>
      <c r="Q224" s="84">
        <f t="shared" si="84"/>
        <v>4.2930827096458044</v>
      </c>
      <c r="R224" s="15">
        <f t="shared" si="85"/>
        <v>-8.5861654192916088</v>
      </c>
      <c r="S224" s="15">
        <f t="shared" si="86"/>
        <v>-5.7241102795277392</v>
      </c>
      <c r="T224" s="15">
        <f t="shared" si="87"/>
        <v>-2.8620551397638696</v>
      </c>
      <c r="U224" s="16">
        <v>0</v>
      </c>
      <c r="V224" s="15">
        <f t="shared" si="88"/>
        <v>2.8620551397638696</v>
      </c>
      <c r="W224" s="15">
        <f t="shared" si="89"/>
        <v>5.7241102795277392</v>
      </c>
      <c r="X224" s="15">
        <f t="shared" si="90"/>
        <v>8.5861654192916088</v>
      </c>
    </row>
    <row r="225" spans="1:24">
      <c r="A225" s="14">
        <f>'b（手動）計算用'!D109</f>
        <v>114</v>
      </c>
      <c r="B225" s="84">
        <f t="shared" si="91"/>
        <v>0</v>
      </c>
      <c r="C225" s="84">
        <f t="shared" si="78"/>
        <v>0</v>
      </c>
      <c r="D225" s="84">
        <f t="shared" si="79"/>
        <v>0</v>
      </c>
      <c r="E225" s="84">
        <f t="shared" si="80"/>
        <v>27.22490659801468</v>
      </c>
      <c r="F225" s="84">
        <f t="shared" si="81"/>
        <v>27.22490659801468</v>
      </c>
      <c r="G225" s="15">
        <f t="shared" si="75"/>
        <v>18.603784125213394</v>
      </c>
      <c r="H225" s="15">
        <f t="shared" si="76"/>
        <v>21.477491616147155</v>
      </c>
      <c r="I225" s="15">
        <f t="shared" si="77"/>
        <v>24.351199107080916</v>
      </c>
      <c r="J225" s="15">
        <f t="shared" si="71"/>
        <v>27.22490659801468</v>
      </c>
      <c r="K225" s="15">
        <f t="shared" si="72"/>
        <v>30.098614088948445</v>
      </c>
      <c r="L225" s="15">
        <f t="shared" si="73"/>
        <v>32.972321579882205</v>
      </c>
      <c r="M225" s="15">
        <f t="shared" si="74"/>
        <v>35.846029070815966</v>
      </c>
      <c r="N225" s="15">
        <f t="shared" si="92"/>
        <v>30.213562388585792</v>
      </c>
      <c r="O225" s="84">
        <f t="shared" si="82"/>
        <v>0</v>
      </c>
      <c r="P225" s="84">
        <f t="shared" si="83"/>
        <v>4.3105612364006438</v>
      </c>
      <c r="Q225" s="84">
        <f t="shared" si="84"/>
        <v>4.3105612364006438</v>
      </c>
      <c r="R225" s="15">
        <f t="shared" si="85"/>
        <v>-8.6211224728012876</v>
      </c>
      <c r="S225" s="15">
        <f t="shared" si="86"/>
        <v>-5.7474149818675251</v>
      </c>
      <c r="T225" s="15">
        <f t="shared" si="87"/>
        <v>-2.8737074909337625</v>
      </c>
      <c r="U225" s="16">
        <v>0</v>
      </c>
      <c r="V225" s="15">
        <f t="shared" si="88"/>
        <v>2.8737074909337625</v>
      </c>
      <c r="W225" s="15">
        <f t="shared" si="89"/>
        <v>5.7474149818675251</v>
      </c>
      <c r="X225" s="15">
        <f t="shared" si="90"/>
        <v>8.6211224728012876</v>
      </c>
    </row>
    <row r="226" spans="1:24">
      <c r="A226" s="14">
        <f>'b（手動）計算用'!D110</f>
        <v>115</v>
      </c>
      <c r="B226" s="84">
        <f t="shared" si="91"/>
        <v>0</v>
      </c>
      <c r="C226" s="84">
        <f t="shared" si="78"/>
        <v>0</v>
      </c>
      <c r="D226" s="84">
        <f t="shared" si="79"/>
        <v>0</v>
      </c>
      <c r="E226" s="84">
        <f t="shared" si="80"/>
        <v>27.28924481653036</v>
      </c>
      <c r="F226" s="84">
        <f t="shared" si="81"/>
        <v>27.28924481653036</v>
      </c>
      <c r="G226" s="15">
        <f t="shared" si="75"/>
        <v>18.633922452500343</v>
      </c>
      <c r="H226" s="15">
        <f t="shared" si="76"/>
        <v>21.519029907177014</v>
      </c>
      <c r="I226" s="15">
        <f t="shared" si="77"/>
        <v>24.404137361853689</v>
      </c>
      <c r="J226" s="15">
        <f t="shared" si="71"/>
        <v>27.28924481653036</v>
      </c>
      <c r="K226" s="15">
        <f t="shared" si="72"/>
        <v>30.174352271207031</v>
      </c>
      <c r="L226" s="15">
        <f t="shared" si="73"/>
        <v>33.059459725883706</v>
      </c>
      <c r="M226" s="15">
        <f t="shared" si="74"/>
        <v>35.944567180560377</v>
      </c>
      <c r="N226" s="15">
        <f t="shared" si="92"/>
        <v>30.2897565693941</v>
      </c>
      <c r="O226" s="84">
        <f t="shared" si="82"/>
        <v>0</v>
      </c>
      <c r="P226" s="84">
        <f t="shared" si="83"/>
        <v>4.3276611820150084</v>
      </c>
      <c r="Q226" s="84">
        <f t="shared" si="84"/>
        <v>4.3276611820150084</v>
      </c>
      <c r="R226" s="15">
        <f t="shared" si="85"/>
        <v>-8.6553223640300168</v>
      </c>
      <c r="S226" s="15">
        <f t="shared" si="86"/>
        <v>-5.7702149093533448</v>
      </c>
      <c r="T226" s="15">
        <f t="shared" si="87"/>
        <v>-2.8851074546766724</v>
      </c>
      <c r="U226" s="16">
        <v>0</v>
      </c>
      <c r="V226" s="15">
        <f t="shared" si="88"/>
        <v>2.8851074546766724</v>
      </c>
      <c r="W226" s="15">
        <f t="shared" si="89"/>
        <v>5.7702149093533448</v>
      </c>
      <c r="X226" s="15">
        <f t="shared" si="90"/>
        <v>8.6553223640300168</v>
      </c>
    </row>
    <row r="227" spans="1:24">
      <c r="A227" s="14">
        <f>'b（手動）計算用'!D111</f>
        <v>116</v>
      </c>
      <c r="B227" s="84">
        <f t="shared" si="91"/>
        <v>0</v>
      </c>
      <c r="C227" s="84">
        <f t="shared" si="78"/>
        <v>0</v>
      </c>
      <c r="D227" s="84">
        <f t="shared" si="79"/>
        <v>0</v>
      </c>
      <c r="E227" s="84">
        <f t="shared" si="80"/>
        <v>27.35238288130013</v>
      </c>
      <c r="F227" s="84">
        <f t="shared" si="81"/>
        <v>27.35238288130013</v>
      </c>
      <c r="G227" s="15">
        <f t="shared" si="75"/>
        <v>18.663608265941591</v>
      </c>
      <c r="H227" s="15">
        <f t="shared" si="76"/>
        <v>21.559866471061103</v>
      </c>
      <c r="I227" s="15">
        <f t="shared" si="77"/>
        <v>24.456124676180615</v>
      </c>
      <c r="J227" s="15">
        <f t="shared" si="71"/>
        <v>27.35238288130013</v>
      </c>
      <c r="K227" s="15">
        <f t="shared" si="72"/>
        <v>30.248641086419646</v>
      </c>
      <c r="L227" s="15">
        <f t="shared" si="73"/>
        <v>33.144899291539161</v>
      </c>
      <c r="M227" s="15">
        <f t="shared" si="74"/>
        <v>36.04115749665867</v>
      </c>
      <c r="N227" s="15">
        <f t="shared" si="92"/>
        <v>30.364491414624425</v>
      </c>
      <c r="O227" s="84">
        <f t="shared" si="82"/>
        <v>0</v>
      </c>
      <c r="P227" s="84">
        <f t="shared" si="83"/>
        <v>4.3443873076792707</v>
      </c>
      <c r="Q227" s="84">
        <f t="shared" si="84"/>
        <v>4.3443873076792707</v>
      </c>
      <c r="R227" s="15">
        <f t="shared" si="85"/>
        <v>-8.6887746153585415</v>
      </c>
      <c r="S227" s="15">
        <f t="shared" si="86"/>
        <v>-5.7925164102390276</v>
      </c>
      <c r="T227" s="15">
        <f t="shared" si="87"/>
        <v>-2.8962582051195138</v>
      </c>
      <c r="U227" s="16">
        <v>0</v>
      </c>
      <c r="V227" s="15">
        <f t="shared" si="88"/>
        <v>2.8962582051195138</v>
      </c>
      <c r="W227" s="15">
        <f t="shared" si="89"/>
        <v>5.7925164102390276</v>
      </c>
      <c r="X227" s="15">
        <f t="shared" si="90"/>
        <v>8.6887746153585415</v>
      </c>
    </row>
    <row r="228" spans="1:24">
      <c r="A228" s="14">
        <f>'b（手動）計算用'!D112</f>
        <v>117</v>
      </c>
      <c r="B228" s="84">
        <f t="shared" si="91"/>
        <v>0</v>
      </c>
      <c r="C228" s="84">
        <f t="shared" si="78"/>
        <v>0</v>
      </c>
      <c r="D228" s="84">
        <f t="shared" si="79"/>
        <v>0</v>
      </c>
      <c r="E228" s="84">
        <f t="shared" si="80"/>
        <v>27.414343179779642</v>
      </c>
      <c r="F228" s="84">
        <f t="shared" si="81"/>
        <v>27.414343179779642</v>
      </c>
      <c r="G228" s="15">
        <f t="shared" si="75"/>
        <v>18.692854187777808</v>
      </c>
      <c r="H228" s="15">
        <f t="shared" si="76"/>
        <v>21.600017185111753</v>
      </c>
      <c r="I228" s="15">
        <f t="shared" si="77"/>
        <v>24.507180182445698</v>
      </c>
      <c r="J228" s="15">
        <f t="shared" si="71"/>
        <v>27.414343179779642</v>
      </c>
      <c r="K228" s="15">
        <f t="shared" si="72"/>
        <v>30.321506177113587</v>
      </c>
      <c r="L228" s="15">
        <f t="shared" si="73"/>
        <v>33.228669174447532</v>
      </c>
      <c r="M228" s="15">
        <f t="shared" si="74"/>
        <v>36.135832171781473</v>
      </c>
      <c r="N228" s="15">
        <f t="shared" si="92"/>
        <v>30.437792697006945</v>
      </c>
      <c r="O228" s="84">
        <f t="shared" si="82"/>
        <v>0</v>
      </c>
      <c r="P228" s="84">
        <f t="shared" si="83"/>
        <v>4.3607444960009172</v>
      </c>
      <c r="Q228" s="84">
        <f t="shared" si="84"/>
        <v>4.3607444960009172</v>
      </c>
      <c r="R228" s="15">
        <f t="shared" si="85"/>
        <v>-8.7214889920018344</v>
      </c>
      <c r="S228" s="15">
        <f t="shared" si="86"/>
        <v>-5.8143259946678896</v>
      </c>
      <c r="T228" s="15">
        <f t="shared" si="87"/>
        <v>-2.9071629973339448</v>
      </c>
      <c r="U228" s="16">
        <v>0</v>
      </c>
      <c r="V228" s="15">
        <f t="shared" si="88"/>
        <v>2.9071629973339448</v>
      </c>
      <c r="W228" s="15">
        <f t="shared" si="89"/>
        <v>5.8143259946678896</v>
      </c>
      <c r="X228" s="15">
        <f t="shared" si="90"/>
        <v>8.7214889920018344</v>
      </c>
    </row>
    <row r="229" spans="1:24">
      <c r="A229" s="14">
        <f>'b（手動）計算用'!D113</f>
        <v>118</v>
      </c>
      <c r="B229" s="84">
        <f t="shared" si="91"/>
        <v>0</v>
      </c>
      <c r="C229" s="84">
        <f t="shared" si="78"/>
        <v>0</v>
      </c>
      <c r="D229" s="84">
        <f t="shared" si="79"/>
        <v>0</v>
      </c>
      <c r="E229" s="84">
        <f t="shared" si="80"/>
        <v>27.475147681812913</v>
      </c>
      <c r="F229" s="84">
        <f t="shared" si="81"/>
        <v>27.475147681812913</v>
      </c>
      <c r="G229" s="15">
        <f t="shared" si="75"/>
        <v>18.721672202737736</v>
      </c>
      <c r="H229" s="15">
        <f t="shared" si="76"/>
        <v>21.639497362429459</v>
      </c>
      <c r="I229" s="15">
        <f t="shared" si="77"/>
        <v>24.557322522121186</v>
      </c>
      <c r="J229" s="15">
        <f t="shared" si="71"/>
        <v>27.475147681812913</v>
      </c>
      <c r="K229" s="15">
        <f t="shared" si="72"/>
        <v>30.392972841504641</v>
      </c>
      <c r="L229" s="15">
        <f t="shared" si="73"/>
        <v>33.310798001196368</v>
      </c>
      <c r="M229" s="15">
        <f t="shared" si="74"/>
        <v>36.228623160888091</v>
      </c>
      <c r="N229" s="15">
        <f t="shared" si="92"/>
        <v>30.50968584789231</v>
      </c>
      <c r="O229" s="84">
        <f t="shared" si="82"/>
        <v>0</v>
      </c>
      <c r="P229" s="84">
        <f t="shared" si="83"/>
        <v>4.3767377395375897</v>
      </c>
      <c r="Q229" s="84">
        <f t="shared" si="84"/>
        <v>4.3767377395375897</v>
      </c>
      <c r="R229" s="15">
        <f t="shared" si="85"/>
        <v>-8.7534754790751794</v>
      </c>
      <c r="S229" s="15">
        <f t="shared" si="86"/>
        <v>-5.8356503193834532</v>
      </c>
      <c r="T229" s="15">
        <f t="shared" si="87"/>
        <v>-2.9178251596917266</v>
      </c>
      <c r="U229" s="16">
        <v>0</v>
      </c>
      <c r="V229" s="15">
        <f t="shared" si="88"/>
        <v>2.9178251596917266</v>
      </c>
      <c r="W229" s="15">
        <f t="shared" si="89"/>
        <v>5.8356503193834532</v>
      </c>
      <c r="X229" s="15">
        <f t="shared" si="90"/>
        <v>8.7534754790751794</v>
      </c>
    </row>
    <row r="230" spans="1:24">
      <c r="A230" s="14">
        <f>'b（手動）計算用'!D114</f>
        <v>119</v>
      </c>
      <c r="B230" s="84">
        <f t="shared" si="91"/>
        <v>0</v>
      </c>
      <c r="C230" s="84">
        <f t="shared" si="78"/>
        <v>0</v>
      </c>
      <c r="D230" s="84">
        <f t="shared" si="79"/>
        <v>0</v>
      </c>
      <c r="E230" s="84">
        <f t="shared" si="80"/>
        <v>27.534817947422379</v>
      </c>
      <c r="F230" s="84">
        <f t="shared" si="81"/>
        <v>27.534817947422379</v>
      </c>
      <c r="G230" s="15">
        <f t="shared" si="75"/>
        <v>18.75007368803977</v>
      </c>
      <c r="H230" s="15">
        <f t="shared" si="76"/>
        <v>21.678321774500642</v>
      </c>
      <c r="I230" s="15">
        <f t="shared" si="77"/>
        <v>24.60656986096151</v>
      </c>
      <c r="J230" s="15">
        <f t="shared" si="71"/>
        <v>27.534817947422379</v>
      </c>
      <c r="K230" s="15">
        <f t="shared" si="72"/>
        <v>30.463066033883248</v>
      </c>
      <c r="L230" s="15">
        <f t="shared" si="73"/>
        <v>33.39131412034412</v>
      </c>
      <c r="M230" s="15">
        <f t="shared" si="74"/>
        <v>36.319562206804989</v>
      </c>
      <c r="N230" s="15">
        <f t="shared" si="92"/>
        <v>30.580195957341683</v>
      </c>
      <c r="O230" s="84">
        <f t="shared" si="82"/>
        <v>0</v>
      </c>
      <c r="P230" s="84">
        <f t="shared" si="83"/>
        <v>4.3923721296913039</v>
      </c>
      <c r="Q230" s="84">
        <f t="shared" si="84"/>
        <v>4.3923721296913039</v>
      </c>
      <c r="R230" s="15">
        <f t="shared" si="85"/>
        <v>-8.7847442593826077</v>
      </c>
      <c r="S230" s="15">
        <f t="shared" si="86"/>
        <v>-5.8564961729217382</v>
      </c>
      <c r="T230" s="15">
        <f t="shared" si="87"/>
        <v>-2.9282480864608691</v>
      </c>
      <c r="U230" s="16">
        <v>0</v>
      </c>
      <c r="V230" s="15">
        <f t="shared" si="88"/>
        <v>2.9282480864608691</v>
      </c>
      <c r="W230" s="15">
        <f t="shared" si="89"/>
        <v>5.8564961729217382</v>
      </c>
      <c r="X230" s="15">
        <f t="shared" si="90"/>
        <v>8.7847442593826077</v>
      </c>
    </row>
    <row r="231" spans="1:24">
      <c r="A231" s="14">
        <f>'b（手動）計算用'!D115</f>
        <v>120</v>
      </c>
      <c r="B231" s="84">
        <f t="shared" si="91"/>
        <v>0</v>
      </c>
      <c r="C231" s="84">
        <f t="shared" si="78"/>
        <v>0</v>
      </c>
      <c r="D231" s="84">
        <f t="shared" si="79"/>
        <v>0</v>
      </c>
      <c r="E231" s="84">
        <f t="shared" si="80"/>
        <v>27.593375134453623</v>
      </c>
      <c r="F231" s="84">
        <f t="shared" si="81"/>
        <v>27.593375134453623</v>
      </c>
      <c r="G231" s="15">
        <f t="shared" si="75"/>
        <v>18.778069442508283</v>
      </c>
      <c r="H231" s="15">
        <f t="shared" si="76"/>
        <v>21.716504673156727</v>
      </c>
      <c r="I231" s="15">
        <f t="shared" si="77"/>
        <v>24.654939903805175</v>
      </c>
      <c r="J231" s="15">
        <f t="shared" si="71"/>
        <v>27.593375134453623</v>
      </c>
      <c r="K231" s="15">
        <f t="shared" si="72"/>
        <v>30.531810365102071</v>
      </c>
      <c r="L231" s="15">
        <f t="shared" si="73"/>
        <v>33.470245595750519</v>
      </c>
      <c r="M231" s="15">
        <f t="shared" si="74"/>
        <v>36.408680826398964</v>
      </c>
      <c r="N231" s="15">
        <f t="shared" si="92"/>
        <v>30.64934777432801</v>
      </c>
      <c r="O231" s="84">
        <f t="shared" si="82"/>
        <v>0</v>
      </c>
      <c r="P231" s="84">
        <f t="shared" si="83"/>
        <v>4.4076528459726712</v>
      </c>
      <c r="Q231" s="84">
        <f t="shared" si="84"/>
        <v>4.4076528459726712</v>
      </c>
      <c r="R231" s="15">
        <f t="shared" si="85"/>
        <v>-8.8153056919453423</v>
      </c>
      <c r="S231" s="15">
        <f>-$Q231*4/3</f>
        <v>-5.8768704612968952</v>
      </c>
      <c r="T231" s="15">
        <f t="shared" si="87"/>
        <v>-2.9384352306484476</v>
      </c>
      <c r="U231" s="16">
        <v>0</v>
      </c>
      <c r="V231" s="15">
        <f t="shared" si="88"/>
        <v>2.9384352306484476</v>
      </c>
      <c r="W231" s="15">
        <f t="shared" si="89"/>
        <v>5.8768704612968952</v>
      </c>
      <c r="X231" s="15">
        <f t="shared" si="90"/>
        <v>8.8153056919453423</v>
      </c>
    </row>
  </sheetData>
  <mergeCells count="1">
    <mergeCell ref="R1:X1"/>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説明書</vt:lpstr>
      <vt:lpstr>入力</vt:lpstr>
      <vt:lpstr>結果（a 収量比数）</vt:lpstr>
      <vt:lpstr>詳細（a 収量比数）</vt:lpstr>
      <vt:lpstr>結果（b 間伐施業)</vt:lpstr>
      <vt:lpstr>詳細（b 間伐施業）</vt:lpstr>
      <vt:lpstr>a（自動）計算用</vt:lpstr>
      <vt:lpstr>b（手動）計算用</vt:lpstr>
      <vt:lpstr>樹高計算 </vt:lpstr>
      <vt:lpstr>密度計算</vt:lpstr>
      <vt:lpstr>直径材積計算</vt:lpstr>
      <vt:lpstr>'結果（a 収量比数）'!Print_Area</vt:lpstr>
      <vt:lpstr>'結果（b 間伐施業)'!Print_Area</vt:lpstr>
      <vt:lpstr>'詳細（a 収量比数）'!Print_Area</vt:lpstr>
      <vt:lpstr>'詳細（b 間伐施業）'!Print_Area</vt:lpstr>
      <vt:lpstr>説明書!Print_Area</vt:lpstr>
      <vt:lpstr>入力!Print_Area</vt:lpstr>
      <vt:lpstr>'結果（a 収量比数）'!Print_Titles</vt:lpstr>
      <vt:lpstr>'結果（b 間伐施業)'!Print_Titles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2019-04-11T07:55:47Z</cp:lastPrinted>
  <dcterms:created xsi:type="dcterms:W3CDTF">2018-12-18T01:52:36Z</dcterms:created>
  <dcterms:modified xsi:type="dcterms:W3CDTF">2019-04-23T10:13:54Z</dcterms:modified>
</cp:coreProperties>
</file>